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70863\Documents\Rozpočet 2017\Návrh progr.rozpočtu 2017-2019\Pripomienkovacie obdobie\"/>
    </mc:Choice>
  </mc:AlternateContent>
  <bookViews>
    <workbookView xWindow="0" yWindow="0" windowWidth="28800" windowHeight="11835" activeTab="1"/>
  </bookViews>
  <sheets>
    <sheet name="Príjem" sheetId="1" r:id="rId1"/>
    <sheet name="REKAP.Príjmy-výdavky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M23" i="2" l="1"/>
  <c r="K23" i="2"/>
  <c r="I23" i="2"/>
  <c r="B23" i="2"/>
  <c r="M22" i="2"/>
  <c r="M20" i="2"/>
  <c r="K22" i="2"/>
  <c r="J22" i="2"/>
  <c r="I22" i="2"/>
  <c r="B22" i="2"/>
  <c r="M16" i="2"/>
  <c r="M15" i="2"/>
  <c r="M14" i="2"/>
  <c r="M13" i="2"/>
  <c r="M12" i="2"/>
  <c r="M11" i="2"/>
  <c r="M10" i="2"/>
  <c r="M9" i="2"/>
  <c r="M8" i="2"/>
  <c r="M6" i="2"/>
  <c r="M5" i="2"/>
  <c r="M4" i="2"/>
  <c r="K17" i="2"/>
  <c r="F16" i="2" l="1"/>
  <c r="G16" i="2"/>
  <c r="F15" i="2"/>
  <c r="G15" i="2"/>
  <c r="F14" i="2"/>
  <c r="D14" i="2"/>
  <c r="G14" i="2" s="1"/>
  <c r="F13" i="2"/>
  <c r="D13" i="2"/>
  <c r="C13" i="2"/>
  <c r="G13" i="2" s="1"/>
  <c r="B13" i="2"/>
  <c r="I12" i="2"/>
  <c r="F12" i="2"/>
  <c r="D12" i="2"/>
  <c r="C12" i="2"/>
  <c r="B12" i="2"/>
  <c r="G12" i="2" s="1"/>
  <c r="F11" i="2"/>
  <c r="G11" i="2" s="1"/>
  <c r="F10" i="2"/>
  <c r="E10" i="2"/>
  <c r="C10" i="2"/>
  <c r="G10" i="2" s="1"/>
  <c r="B10" i="2"/>
  <c r="F9" i="2"/>
  <c r="G9" i="2" s="1"/>
  <c r="F8" i="2"/>
  <c r="G8" i="2" s="1"/>
  <c r="I7" i="2"/>
  <c r="I17" i="2" s="1"/>
  <c r="F7" i="2"/>
  <c r="G7" i="2"/>
  <c r="M7" i="2" s="1"/>
  <c r="F6" i="2"/>
  <c r="G6" i="2"/>
  <c r="F5" i="2"/>
  <c r="F17" i="2" s="1"/>
  <c r="E5" i="2"/>
  <c r="B5" i="2"/>
  <c r="G5" i="2" s="1"/>
  <c r="E17" i="2"/>
  <c r="I76" i="1"/>
  <c r="H76" i="1"/>
  <c r="I75" i="1"/>
  <c r="H75" i="1"/>
  <c r="I70" i="1"/>
  <c r="H70" i="1"/>
  <c r="I64" i="1"/>
  <c r="I65" i="1" s="1"/>
  <c r="H64" i="1"/>
  <c r="H65" i="1" s="1"/>
  <c r="I63" i="1"/>
  <c r="H63" i="1"/>
  <c r="I62" i="1"/>
  <c r="H62" i="1"/>
  <c r="I61" i="1"/>
  <c r="H61" i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I23" i="1"/>
  <c r="H23" i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5" i="1"/>
  <c r="I5" i="1" s="1"/>
  <c r="H4" i="1"/>
  <c r="I4" i="1" s="1"/>
  <c r="H3" i="1"/>
  <c r="I3" i="1" s="1"/>
  <c r="I6" i="1" s="1"/>
  <c r="D76" i="1"/>
  <c r="G70" i="1"/>
  <c r="G76" i="1" s="1"/>
  <c r="E70" i="1"/>
  <c r="F70" i="1" s="1"/>
  <c r="D70" i="1"/>
  <c r="C70" i="1"/>
  <c r="C76" i="1" s="1"/>
  <c r="F68" i="1"/>
  <c r="F67" i="1"/>
  <c r="G64" i="1"/>
  <c r="G75" i="1" s="1"/>
  <c r="D64" i="1"/>
  <c r="D75" i="1" s="1"/>
  <c r="C64" i="1"/>
  <c r="G61" i="1"/>
  <c r="D61" i="1"/>
  <c r="C61" i="1"/>
  <c r="F60" i="1"/>
  <c r="F59" i="1"/>
  <c r="F57" i="1"/>
  <c r="F56" i="1"/>
  <c r="F54" i="1"/>
  <c r="F53" i="1"/>
  <c r="F52" i="1"/>
  <c r="F51" i="1"/>
  <c r="E50" i="1"/>
  <c r="F50" i="1" s="1"/>
  <c r="E49" i="1"/>
  <c r="F49" i="1" s="1"/>
  <c r="F48" i="1"/>
  <c r="E47" i="1"/>
  <c r="E61" i="1" s="1"/>
  <c r="F46" i="1"/>
  <c r="F44" i="1"/>
  <c r="F43" i="1"/>
  <c r="G40" i="1"/>
  <c r="C40" i="1"/>
  <c r="E39" i="1"/>
  <c r="E40" i="1" s="1"/>
  <c r="D39" i="1"/>
  <c r="D40" i="1" s="1"/>
  <c r="D41" i="1" s="1"/>
  <c r="D62" i="1" s="1"/>
  <c r="D63" i="1" s="1"/>
  <c r="D74" i="1" s="1"/>
  <c r="D77" i="1" s="1"/>
  <c r="F38" i="1"/>
  <c r="F37" i="1"/>
  <c r="F36" i="1"/>
  <c r="F35" i="1"/>
  <c r="F34" i="1"/>
  <c r="G33" i="1"/>
  <c r="G41" i="1" s="1"/>
  <c r="E33" i="1"/>
  <c r="F33" i="1" s="1"/>
  <c r="D33" i="1"/>
  <c r="C33" i="1"/>
  <c r="C41" i="1" s="1"/>
  <c r="F32" i="1"/>
  <c r="F31" i="1"/>
  <c r="F30" i="1"/>
  <c r="F29" i="1"/>
  <c r="F28" i="1"/>
  <c r="F27" i="1"/>
  <c r="F26" i="1"/>
  <c r="F25" i="1"/>
  <c r="G23" i="1"/>
  <c r="E23" i="1"/>
  <c r="E75" i="1" s="1"/>
  <c r="F75" i="1" s="1"/>
  <c r="D23" i="1"/>
  <c r="C23" i="1"/>
  <c r="C75" i="1" s="1"/>
  <c r="F22" i="1"/>
  <c r="F21" i="1"/>
  <c r="E19" i="1"/>
  <c r="F19" i="1" s="1"/>
  <c r="D19" i="1"/>
  <c r="C19" i="1"/>
  <c r="F18" i="1"/>
  <c r="F17" i="1"/>
  <c r="F16" i="1"/>
  <c r="G15" i="1"/>
  <c r="D15" i="1"/>
  <c r="D24" i="1" s="1"/>
  <c r="C15" i="1"/>
  <c r="F14" i="1"/>
  <c r="F12" i="1"/>
  <c r="E11" i="1"/>
  <c r="E15" i="1" s="1"/>
  <c r="F15" i="1" s="1"/>
  <c r="F10" i="1"/>
  <c r="G9" i="1"/>
  <c r="E9" i="1"/>
  <c r="D9" i="1"/>
  <c r="C9" i="1"/>
  <c r="C24" i="1" s="1"/>
  <c r="F8" i="1"/>
  <c r="F7" i="1"/>
  <c r="G6" i="1"/>
  <c r="E6" i="1"/>
  <c r="E20" i="1" s="1"/>
  <c r="F20" i="1" s="1"/>
  <c r="D6" i="1"/>
  <c r="D20" i="1" s="1"/>
  <c r="C6" i="1"/>
  <c r="F5" i="1"/>
  <c r="F4" i="1"/>
  <c r="F3" i="1"/>
  <c r="I24" i="1" l="1"/>
  <c r="I20" i="1"/>
  <c r="I74" i="1" s="1"/>
  <c r="I77" i="1" s="1"/>
  <c r="H24" i="1"/>
  <c r="H6" i="1"/>
  <c r="H20" i="1" s="1"/>
  <c r="H74" i="1" s="1"/>
  <c r="H77" i="1" s="1"/>
  <c r="C17" i="2"/>
  <c r="B17" i="2"/>
  <c r="D17" i="2"/>
  <c r="G4" i="2"/>
  <c r="E41" i="1"/>
  <c r="F41" i="1" s="1"/>
  <c r="F40" i="1"/>
  <c r="G62" i="1"/>
  <c r="G63" i="1" s="1"/>
  <c r="G65" i="1" s="1"/>
  <c r="C65" i="1"/>
  <c r="E24" i="1"/>
  <c r="F24" i="1" s="1"/>
  <c r="G24" i="1"/>
  <c r="E62" i="1"/>
  <c r="F61" i="1"/>
  <c r="C62" i="1"/>
  <c r="C63" i="1" s="1"/>
  <c r="F9" i="1"/>
  <c r="F11" i="1"/>
  <c r="C20" i="1"/>
  <c r="G20" i="1"/>
  <c r="E76" i="1"/>
  <c r="F76" i="1" s="1"/>
  <c r="F6" i="1"/>
  <c r="F39" i="1"/>
  <c r="D65" i="1"/>
  <c r="F23" i="1"/>
  <c r="F64" i="1"/>
  <c r="M17" i="2" l="1"/>
  <c r="G17" i="2"/>
  <c r="E63" i="1"/>
  <c r="F62" i="1"/>
  <c r="G74" i="1"/>
  <c r="G77" i="1" s="1"/>
  <c r="C74" i="1"/>
  <c r="C77" i="1" s="1"/>
  <c r="E74" i="1" l="1"/>
  <c r="E65" i="1"/>
  <c r="F65" i="1" s="1"/>
  <c r="F63" i="1"/>
  <c r="F74" i="1" l="1"/>
  <c r="E77" i="1"/>
  <c r="F77" i="1" s="1"/>
</calcChain>
</file>

<file path=xl/sharedStrings.xml><?xml version="1.0" encoding="utf-8"?>
<sst xmlns="http://schemas.openxmlformats.org/spreadsheetml/2006/main" count="92" uniqueCount="80">
  <si>
    <t>Schválený rozpočet</t>
  </si>
  <si>
    <t>Upravený rozpočet</t>
  </si>
  <si>
    <t>Plnenie</t>
  </si>
  <si>
    <t>%plnenia</t>
  </si>
  <si>
    <t>DPFO</t>
  </si>
  <si>
    <t>Daň z nehnuteľností</t>
  </si>
  <si>
    <t>Dane za špecifické služby</t>
  </si>
  <si>
    <t>Daňové príjmy</t>
  </si>
  <si>
    <t>Príjmy z podnikania (Filbyt+urbariát)</t>
  </si>
  <si>
    <t>Príjmy z vlastníctva majetku</t>
  </si>
  <si>
    <t>Príjmy z podnikania a vlastníctva majetku</t>
  </si>
  <si>
    <t>Administratívne poplatky</t>
  </si>
  <si>
    <t>Pokuty, penále a iné sankcie</t>
  </si>
  <si>
    <t>Poplatky z predaja služieb</t>
  </si>
  <si>
    <t>Poplatky z predaja služieb-školstvo</t>
  </si>
  <si>
    <t>Ďalšie adm.pop.(znečisťovanie ŽP)</t>
  </si>
  <si>
    <t>Administratívne a iné poplatky a platby</t>
  </si>
  <si>
    <t>Úroky z tuzemských vkladov</t>
  </si>
  <si>
    <t>Vrátenie neoprávnene použ.FP</t>
  </si>
  <si>
    <t>Ostatné príjmy (automaty)</t>
  </si>
  <si>
    <t>Iné nedaňové príjmy</t>
  </si>
  <si>
    <t>Bežné príjmy</t>
  </si>
  <si>
    <t>Predaj kapitálových aktív</t>
  </si>
  <si>
    <t>Predaj pozemkov</t>
  </si>
  <si>
    <t>Kapitálové príjmy</t>
  </si>
  <si>
    <t>Nedaňové príjmy</t>
  </si>
  <si>
    <t>Granty</t>
  </si>
  <si>
    <t>REGOB</t>
  </si>
  <si>
    <t>Matrika</t>
  </si>
  <si>
    <t>Školský úrad</t>
  </si>
  <si>
    <t>Stavebný úrad</t>
  </si>
  <si>
    <t>Register adries</t>
  </si>
  <si>
    <t>ŽP</t>
  </si>
  <si>
    <t>Doprava a miestne komunikácie</t>
  </si>
  <si>
    <t>PVŠS bez školstva</t>
  </si>
  <si>
    <t>Školstvo - PVŠS</t>
  </si>
  <si>
    <t xml:space="preserve">MŠ - VVČ </t>
  </si>
  <si>
    <t>Dopravné</t>
  </si>
  <si>
    <t>Vzdelávacie poukazy</t>
  </si>
  <si>
    <t>Vzdelávanie detí zo SZP</t>
  </si>
  <si>
    <t>Ostatné (učebnice,LK,ŠVP,odchodné)</t>
  </si>
  <si>
    <t>PVŠS - školstvo</t>
  </si>
  <si>
    <t>312012 PVŠS - spolu</t>
  </si>
  <si>
    <t>Školské potreby</t>
  </si>
  <si>
    <t>Stravovanie</t>
  </si>
  <si>
    <t>Osobitný príjemca</t>
  </si>
  <si>
    <t>TSP</t>
  </si>
  <si>
    <t>KC</t>
  </si>
  <si>
    <t>OH</t>
  </si>
  <si>
    <t>Šanca</t>
  </si>
  <si>
    <t>Šanca (povodňový)</t>
  </si>
  <si>
    <t>NP OKD</t>
  </si>
  <si>
    <t>MK SR - Hrad</t>
  </si>
  <si>
    <t>Úrad vlády - KNM</t>
  </si>
  <si>
    <t>AČ</t>
  </si>
  <si>
    <t>AČ - dobrovoľnícka služba</t>
  </si>
  <si>
    <t>ZŠ Mládežnícka (projekt)</t>
  </si>
  <si>
    <t>DHZ</t>
  </si>
  <si>
    <t>Zberný dvor</t>
  </si>
  <si>
    <t>voľby</t>
  </si>
  <si>
    <t>Bežný transfer - Nezábudka n.o.</t>
  </si>
  <si>
    <t>312001 transfery ŠR - spolu bez PVŠS</t>
  </si>
  <si>
    <t>312 Transfery v rámci VS - spolu</t>
  </si>
  <si>
    <t>Tuzemské bežné granty a transfery</t>
  </si>
  <si>
    <t>Kapitálové transfery</t>
  </si>
  <si>
    <t>Granty a transfery SPOLU</t>
  </si>
  <si>
    <t>Splátky poskyt. úverov a pôžičiek</t>
  </si>
  <si>
    <t>Zostatok prostriedkov z min.r.</t>
  </si>
  <si>
    <t>Prevod z rezervného fondu</t>
  </si>
  <si>
    <t>Finančné operácie spolu</t>
  </si>
  <si>
    <t>PRÍJMY spolu</t>
  </si>
  <si>
    <t>Druh rozpočtu</t>
  </si>
  <si>
    <t>Finančné operácie</t>
  </si>
  <si>
    <t>Programy</t>
  </si>
  <si>
    <t>Bežné výdavky</t>
  </si>
  <si>
    <t>Kapitálové výdavky</t>
  </si>
  <si>
    <t>Výdavky spolu</t>
  </si>
  <si>
    <t>SPOLU</t>
  </si>
  <si>
    <t>Príjmy spolu</t>
  </si>
  <si>
    <t>ROZDIEL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</si>
</sst>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7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2" xfId="0" applyBorder="1"/>
    <xf numFmtId="4" fontId="0" fillId="0" borderId="2" xfId="0" applyNumberFormat="1" applyBorder="1"/>
    <xf numFmtId="9" fontId="0" fillId="0" borderId="2" xfId="1" applyFont="1" applyBorder="1"/>
    <xf numFmtId="4" fontId="0" fillId="0" borderId="0" xfId="0" applyNumberFormat="1" applyBorder="1"/>
    <xf numFmtId="9" fontId="0" fillId="0" borderId="0" xfId="1" applyFont="1" applyBorder="1"/>
    <xf numFmtId="0" fontId="4" fillId="0" borderId="2" xfId="0" applyFont="1" applyBorder="1"/>
    <xf numFmtId="4" fontId="4" fillId="0" borderId="2" xfId="0" applyNumberFormat="1" applyFont="1" applyBorder="1"/>
    <xf numFmtId="9" fontId="4" fillId="0" borderId="2" xfId="1" applyFont="1" applyBorder="1"/>
    <xf numFmtId="0" fontId="5" fillId="0" borderId="2" xfId="0" applyFont="1" applyBorder="1" applyAlignment="1">
      <alignment wrapText="1"/>
    </xf>
    <xf numFmtId="4" fontId="0" fillId="0" borderId="2" xfId="0" applyNumberFormat="1" applyFill="1" applyBorder="1"/>
    <xf numFmtId="0" fontId="6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4" fontId="6" fillId="0" borderId="2" xfId="0" applyNumberFormat="1" applyFont="1" applyBorder="1" applyAlignment="1">
      <alignment vertical="center"/>
    </xf>
    <xf numFmtId="9" fontId="6" fillId="0" borderId="2" xfId="1" applyFont="1" applyBorder="1" applyAlignment="1">
      <alignment vertical="center"/>
    </xf>
    <xf numFmtId="0" fontId="0" fillId="0" borderId="2" xfId="0" applyFill="1" applyBorder="1"/>
    <xf numFmtId="9" fontId="0" fillId="0" borderId="2" xfId="1" applyFont="1" applyFill="1" applyBorder="1"/>
    <xf numFmtId="0" fontId="3" fillId="0" borderId="2" xfId="0" applyFont="1" applyFill="1" applyBorder="1"/>
    <xf numFmtId="0" fontId="0" fillId="0" borderId="0" xfId="0" applyBorder="1" applyAlignment="1">
      <alignment horizontal="center"/>
    </xf>
    <xf numFmtId="0" fontId="0" fillId="0" borderId="3" xfId="0" applyFill="1" applyBorder="1" applyAlignment="1">
      <alignment vertical="center"/>
    </xf>
    <xf numFmtId="0" fontId="5" fillId="0" borderId="2" xfId="0" applyFon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/>
    </xf>
    <xf numFmtId="9" fontId="0" fillId="0" borderId="2" xfId="1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vertical="center"/>
    </xf>
    <xf numFmtId="9" fontId="6" fillId="0" borderId="2" xfId="1" applyFont="1" applyFill="1" applyBorder="1" applyAlignment="1">
      <alignment vertical="center"/>
    </xf>
    <xf numFmtId="4" fontId="0" fillId="0" borderId="0" xfId="0" applyNumberFormat="1" applyBorder="1" applyAlignment="1">
      <alignment vertical="center"/>
    </xf>
    <xf numFmtId="9" fontId="0" fillId="0" borderId="0" xfId="1" applyFont="1" applyBorder="1" applyAlignment="1">
      <alignment vertical="center"/>
    </xf>
    <xf numFmtId="0" fontId="6" fillId="0" borderId="2" xfId="0" applyFont="1" applyFill="1" applyBorder="1" applyAlignment="1">
      <alignment vertical="center" wrapText="1"/>
    </xf>
    <xf numFmtId="0" fontId="8" fillId="2" borderId="2" xfId="0" applyFont="1" applyFill="1" applyBorder="1"/>
    <xf numFmtId="4" fontId="8" fillId="2" borderId="2" xfId="0" applyNumberFormat="1" applyFont="1" applyFill="1" applyBorder="1"/>
    <xf numFmtId="9" fontId="8" fillId="2" borderId="2" xfId="1" applyFont="1" applyFill="1" applyBorder="1"/>
    <xf numFmtId="0" fontId="0" fillId="0" borderId="2" xfId="0" applyFill="1" applyBorder="1" applyAlignment="1">
      <alignment vertical="center"/>
    </xf>
    <xf numFmtId="0" fontId="0" fillId="0" borderId="2" xfId="0" applyFill="1" applyBorder="1" applyAlignment="1">
      <alignment vertical="center" wrapText="1"/>
    </xf>
    <xf numFmtId="0" fontId="8" fillId="3" borderId="2" xfId="0" applyFont="1" applyFill="1" applyBorder="1"/>
    <xf numFmtId="4" fontId="8" fillId="3" borderId="2" xfId="0" applyNumberFormat="1" applyFont="1" applyFill="1" applyBorder="1"/>
    <xf numFmtId="9" fontId="8" fillId="3" borderId="2" xfId="1" applyFont="1" applyFill="1" applyBorder="1"/>
    <xf numFmtId="0" fontId="6" fillId="0" borderId="2" xfId="0" applyFont="1" applyBorder="1"/>
    <xf numFmtId="9" fontId="6" fillId="0" borderId="2" xfId="1" applyFont="1" applyFill="1" applyBorder="1"/>
    <xf numFmtId="0" fontId="0" fillId="0" borderId="2" xfId="0" applyBorder="1" applyAlignment="1">
      <alignment wrapText="1"/>
    </xf>
    <xf numFmtId="4" fontId="0" fillId="0" borderId="1" xfId="0" applyNumberFormat="1" applyFill="1" applyBorder="1" applyAlignment="1">
      <alignment vertical="center"/>
    </xf>
    <xf numFmtId="9" fontId="0" fillId="0" borderId="1" xfId="1" applyFont="1" applyFill="1" applyBorder="1" applyAlignment="1">
      <alignment vertical="center"/>
    </xf>
    <xf numFmtId="4" fontId="6" fillId="0" borderId="2" xfId="0" applyNumberFormat="1" applyFont="1" applyBorder="1"/>
    <xf numFmtId="9" fontId="6" fillId="0" borderId="1" xfId="1" applyFont="1" applyFill="1" applyBorder="1" applyAlignment="1">
      <alignment vertical="center"/>
    </xf>
    <xf numFmtId="4" fontId="0" fillId="0" borderId="4" xfId="0" applyNumberFormat="1" applyFill="1" applyBorder="1" applyAlignment="1">
      <alignment vertical="center"/>
    </xf>
    <xf numFmtId="9" fontId="0" fillId="0" borderId="4" xfId="1" applyFont="1" applyFill="1" applyBorder="1"/>
    <xf numFmtId="0" fontId="9" fillId="0" borderId="2" xfId="0" applyFont="1" applyBorder="1"/>
    <xf numFmtId="0" fontId="8" fillId="2" borderId="2" xfId="0" applyFont="1" applyFill="1" applyBorder="1" applyAlignment="1">
      <alignment horizontal="center" vertical="center"/>
    </xf>
    <xf numFmtId="0" fontId="10" fillId="2" borderId="2" xfId="0" applyFont="1" applyFill="1" applyBorder="1"/>
    <xf numFmtId="4" fontId="2" fillId="2" borderId="2" xfId="0" applyNumberFormat="1" applyFont="1" applyFill="1" applyBorder="1" applyAlignment="1">
      <alignment vertical="center"/>
    </xf>
    <xf numFmtId="9" fontId="2" fillId="2" borderId="2" xfId="1" applyFont="1" applyFill="1" applyBorder="1"/>
    <xf numFmtId="0" fontId="8" fillId="3" borderId="2" xfId="0" applyFont="1" applyFill="1" applyBorder="1" applyAlignment="1">
      <alignment horizontal="center" vertical="center"/>
    </xf>
    <xf numFmtId="0" fontId="10" fillId="3" borderId="2" xfId="0" applyFont="1" applyFill="1" applyBorder="1"/>
    <xf numFmtId="4" fontId="2" fillId="3" borderId="2" xfId="0" applyNumberFormat="1" applyFont="1" applyFill="1" applyBorder="1" applyAlignment="1">
      <alignment vertical="center"/>
    </xf>
    <xf numFmtId="9" fontId="2" fillId="3" borderId="2" xfId="1" applyFont="1" applyFill="1" applyBorder="1"/>
    <xf numFmtId="0" fontId="4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vertical="center"/>
    </xf>
    <xf numFmtId="9" fontId="4" fillId="0" borderId="2" xfId="1" applyFont="1" applyFill="1" applyBorder="1"/>
    <xf numFmtId="0" fontId="6" fillId="0" borderId="0" xfId="0" applyFont="1" applyFill="1" applyBorder="1" applyAlignment="1">
      <alignment horizontal="center" vertical="center"/>
    </xf>
    <xf numFmtId="0" fontId="9" fillId="0" borderId="0" xfId="0" applyFont="1" applyBorder="1"/>
    <xf numFmtId="4" fontId="0" fillId="0" borderId="0" xfId="0" applyNumberFormat="1" applyFill="1" applyBorder="1" applyAlignment="1">
      <alignment vertical="center"/>
    </xf>
    <xf numFmtId="9" fontId="0" fillId="0" borderId="0" xfId="1" applyFont="1" applyFill="1" applyBorder="1"/>
    <xf numFmtId="0" fontId="4" fillId="4" borderId="2" xfId="0" applyFont="1" applyFill="1" applyBorder="1"/>
    <xf numFmtId="4" fontId="4" fillId="4" borderId="2" xfId="0" applyNumberFormat="1" applyFont="1" applyFill="1" applyBorder="1"/>
    <xf numFmtId="9" fontId="4" fillId="4" borderId="2" xfId="1" applyFont="1" applyFill="1" applyBorder="1"/>
    <xf numFmtId="0" fontId="3" fillId="0" borderId="10" xfId="0" applyFont="1" applyBorder="1" applyAlignment="1">
      <alignment horizontal="center" vertical="center"/>
    </xf>
    <xf numFmtId="4" fontId="0" fillId="2" borderId="2" xfId="0" applyNumberFormat="1" applyFill="1" applyBorder="1"/>
    <xf numFmtId="9" fontId="0" fillId="2" borderId="2" xfId="1" applyFont="1" applyFill="1" applyBorder="1"/>
    <xf numFmtId="4" fontId="0" fillId="2" borderId="11" xfId="0" applyNumberFormat="1" applyFill="1" applyBorder="1"/>
    <xf numFmtId="4" fontId="0" fillId="3" borderId="2" xfId="0" applyNumberFormat="1" applyFill="1" applyBorder="1"/>
    <xf numFmtId="9" fontId="0" fillId="3" borderId="2" xfId="1" applyFont="1" applyFill="1" applyBorder="1"/>
    <xf numFmtId="4" fontId="0" fillId="3" borderId="11" xfId="0" applyNumberFormat="1" applyFill="1" applyBorder="1"/>
    <xf numFmtId="4" fontId="0" fillId="4" borderId="2" xfId="0" applyNumberFormat="1" applyFill="1" applyBorder="1"/>
    <xf numFmtId="9" fontId="0" fillId="4" borderId="2" xfId="1" applyFont="1" applyFill="1" applyBorder="1"/>
    <xf numFmtId="4" fontId="0" fillId="4" borderId="11" xfId="0" applyNumberFormat="1" applyFill="1" applyBorder="1"/>
    <xf numFmtId="4" fontId="4" fillId="0" borderId="14" xfId="0" applyNumberFormat="1" applyFont="1" applyBorder="1"/>
    <xf numFmtId="9" fontId="4" fillId="0" borderId="14" xfId="1" applyFont="1" applyBorder="1"/>
    <xf numFmtId="4" fontId="4" fillId="0" borderId="15" xfId="0" applyNumberFormat="1" applyFont="1" applyBorder="1"/>
    <xf numFmtId="0" fontId="0" fillId="0" borderId="0" xfId="0" applyAlignment="1">
      <alignment vertical="center"/>
    </xf>
    <xf numFmtId="0" fontId="4" fillId="5" borderId="16" xfId="0" applyFont="1" applyFill="1" applyBorder="1" applyAlignment="1">
      <alignment vertical="center" wrapText="1"/>
    </xf>
    <xf numFmtId="0" fontId="2" fillId="0" borderId="1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" fontId="0" fillId="0" borderId="19" xfId="0" applyNumberFormat="1" applyBorder="1" applyAlignment="1">
      <alignment horizontal="center"/>
    </xf>
    <xf numFmtId="0" fontId="0" fillId="0" borderId="20" xfId="0" applyBorder="1"/>
    <xf numFmtId="0" fontId="0" fillId="0" borderId="18" xfId="0" applyBorder="1"/>
    <xf numFmtId="0" fontId="11" fillId="2" borderId="22" xfId="0" applyFont="1" applyFill="1" applyBorder="1"/>
    <xf numFmtId="4" fontId="0" fillId="0" borderId="0" xfId="0" applyNumberFormat="1"/>
    <xf numFmtId="4" fontId="11" fillId="0" borderId="23" xfId="0" applyNumberFormat="1" applyFont="1" applyBorder="1"/>
    <xf numFmtId="2" fontId="4" fillId="0" borderId="0" xfId="0" applyNumberFormat="1" applyFont="1" applyFill="1" applyBorder="1"/>
    <xf numFmtId="0" fontId="2" fillId="0" borderId="16" xfId="0" applyFont="1" applyBorder="1" applyAlignment="1">
      <alignment horizontal="center" vertical="center"/>
    </xf>
    <xf numFmtId="0" fontId="0" fillId="0" borderId="25" xfId="0" applyFill="1" applyBorder="1"/>
    <xf numFmtId="4" fontId="11" fillId="0" borderId="12" xfId="0" applyNumberFormat="1" applyFont="1" applyBorder="1"/>
    <xf numFmtId="0" fontId="0" fillId="0" borderId="0" xfId="0" applyFill="1" applyBorder="1"/>
    <xf numFmtId="2" fontId="0" fillId="0" borderId="0" xfId="0" applyNumberFormat="1" applyFill="1" applyBorder="1"/>
    <xf numFmtId="0" fontId="13" fillId="0" borderId="0" xfId="0" applyFont="1" applyFill="1" applyBorder="1"/>
    <xf numFmtId="2" fontId="13" fillId="0" borderId="0" xfId="0" applyNumberFormat="1" applyFont="1" applyFill="1" applyBorder="1"/>
    <xf numFmtId="0" fontId="0" fillId="0" borderId="0" xfId="0" applyFill="1"/>
    <xf numFmtId="164" fontId="0" fillId="0" borderId="2" xfId="0" applyNumberFormat="1" applyBorder="1"/>
    <xf numFmtId="164" fontId="0" fillId="0" borderId="11" xfId="0" applyNumberFormat="1" applyBorder="1"/>
    <xf numFmtId="164" fontId="11" fillId="2" borderId="23" xfId="0" applyNumberFormat="1" applyFont="1" applyFill="1" applyBorder="1"/>
    <xf numFmtId="164" fontId="0" fillId="0" borderId="19" xfId="0" applyNumberFormat="1" applyBorder="1" applyAlignment="1">
      <alignment horizontal="right" vertical="center"/>
    </xf>
    <xf numFmtId="0" fontId="4" fillId="3" borderId="16" xfId="0" applyFont="1" applyFill="1" applyBorder="1" applyAlignment="1">
      <alignment vertical="center" wrapText="1"/>
    </xf>
    <xf numFmtId="164" fontId="4" fillId="3" borderId="23" xfId="0" applyNumberFormat="1" applyFont="1" applyFill="1" applyBorder="1" applyAlignment="1">
      <alignment horizontal="right" vertical="center"/>
    </xf>
    <xf numFmtId="164" fontId="4" fillId="5" borderId="23" xfId="0" applyNumberFormat="1" applyFont="1" applyFill="1" applyBorder="1" applyAlignment="1">
      <alignment horizontal="right" vertical="center"/>
    </xf>
    <xf numFmtId="164" fontId="0" fillId="0" borderId="19" xfId="0" applyNumberFormat="1" applyBorder="1"/>
    <xf numFmtId="164" fontId="11" fillId="0" borderId="23" xfId="0" applyNumberFormat="1" applyFont="1" applyBorder="1"/>
    <xf numFmtId="165" fontId="11" fillId="0" borderId="23" xfId="0" applyNumberFormat="1" applyFont="1" applyBorder="1"/>
    <xf numFmtId="165" fontId="0" fillId="0" borderId="0" xfId="0" applyNumberFormat="1" applyAlignment="1">
      <alignment vertical="center"/>
    </xf>
    <xf numFmtId="165" fontId="0" fillId="0" borderId="0" xfId="0" applyNumberFormat="1"/>
    <xf numFmtId="165" fontId="11" fillId="3" borderId="23" xfId="0" applyNumberFormat="1" applyFont="1" applyFill="1" applyBorder="1"/>
    <xf numFmtId="165" fontId="12" fillId="5" borderId="23" xfId="0" applyNumberFormat="1" applyFont="1" applyFill="1" applyBorder="1"/>
    <xf numFmtId="0" fontId="11" fillId="2" borderId="34" xfId="0" applyFont="1" applyFill="1" applyBorder="1"/>
    <xf numFmtId="0" fontId="6" fillId="0" borderId="0" xfId="0" applyFont="1" applyFill="1" applyBorder="1"/>
    <xf numFmtId="0" fontId="6" fillId="0" borderId="0" xfId="0" applyFont="1"/>
    <xf numFmtId="165" fontId="6" fillId="0" borderId="0" xfId="0" applyNumberFormat="1" applyFont="1"/>
    <xf numFmtId="164" fontId="6" fillId="0" borderId="0" xfId="0" applyNumberFormat="1" applyFont="1"/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5" fontId="0" fillId="0" borderId="21" xfId="0" applyNumberFormat="1" applyBorder="1" applyAlignment="1">
      <alignment horizontal="center" vertical="center"/>
    </xf>
    <xf numFmtId="165" fontId="0" fillId="0" borderId="26" xfId="0" applyNumberFormat="1" applyBorder="1" applyAlignment="1">
      <alignment horizontal="center" vertical="center"/>
    </xf>
    <xf numFmtId="2" fontId="6" fillId="0" borderId="35" xfId="1" applyNumberFormat="1" applyFon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165" fontId="0" fillId="0" borderId="27" xfId="0" applyNumberFormat="1" applyFill="1" applyBorder="1" applyAlignment="1">
      <alignment horizontal="center" vertical="center"/>
    </xf>
    <xf numFmtId="165" fontId="0" fillId="0" borderId="28" xfId="0" applyNumberFormat="1" applyFill="1" applyBorder="1" applyAlignment="1">
      <alignment horizontal="center" vertical="center"/>
    </xf>
    <xf numFmtId="165" fontId="0" fillId="0" borderId="29" xfId="0" applyNumberFormat="1" applyFill="1" applyBorder="1" applyAlignment="1">
      <alignment horizontal="center" vertical="center"/>
    </xf>
    <xf numFmtId="165" fontId="0" fillId="0" borderId="30" xfId="0" applyNumberFormat="1" applyFill="1" applyBorder="1" applyAlignment="1">
      <alignment horizontal="center" vertical="center"/>
    </xf>
    <xf numFmtId="165" fontId="0" fillId="0" borderId="31" xfId="0" applyNumberFormat="1" applyFill="1" applyBorder="1" applyAlignment="1">
      <alignment horizontal="center" vertical="center"/>
    </xf>
    <xf numFmtId="165" fontId="0" fillId="0" borderId="32" xfId="0" applyNumberFormat="1" applyFill="1" applyBorder="1" applyAlignment="1">
      <alignment horizontal="center" vertical="center"/>
    </xf>
    <xf numFmtId="165" fontId="11" fillId="2" borderId="33" xfId="0" applyNumberFormat="1" applyFont="1" applyFill="1" applyBorder="1" applyAlignment="1">
      <alignment horizontal="center"/>
    </xf>
    <xf numFmtId="165" fontId="11" fillId="2" borderId="13" xfId="0" applyNumberFormat="1" applyFont="1" applyFill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1" fillId="0" borderId="37" xfId="0" applyFont="1" applyBorder="1" applyAlignment="1">
      <alignment horizontal="center"/>
    </xf>
  </cellXfs>
  <cellStyles count="2">
    <cellStyle name="Normálne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a70863/AppData/Local/Microsoft/Windows/INetCache/Content.Outlook/LUSZ9FBU/K&#243;pia%20-%20finan&#269;n&#253;%20rozpo&#269;et%202017-2019%20pod&#318;a%20programov%20a%20aktiv&#237;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Rekap. výdavky"/>
      <sheetName val="Rekapitulác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5">
          <cell r="C5">
            <v>100.21</v>
          </cell>
        </row>
        <row r="6">
          <cell r="C6">
            <v>0</v>
          </cell>
          <cell r="M6">
            <v>0</v>
          </cell>
          <cell r="N6">
            <v>0</v>
          </cell>
        </row>
        <row r="7">
          <cell r="N7">
            <v>0</v>
          </cell>
        </row>
        <row r="8">
          <cell r="N8">
            <v>0</v>
          </cell>
          <cell r="O8">
            <v>0</v>
          </cell>
        </row>
        <row r="9">
          <cell r="N9">
            <v>0</v>
          </cell>
        </row>
        <row r="10">
          <cell r="N10">
            <v>0</v>
          </cell>
        </row>
        <row r="11">
          <cell r="C11">
            <v>0</v>
          </cell>
          <cell r="D11">
            <v>0</v>
          </cell>
          <cell r="M11">
            <v>0</v>
          </cell>
          <cell r="N11">
            <v>0</v>
          </cell>
        </row>
        <row r="12">
          <cell r="N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N13">
            <v>0</v>
          </cell>
          <cell r="O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N14">
            <v>0</v>
          </cell>
        </row>
        <row r="15">
          <cell r="E15">
            <v>11.270000000000001</v>
          </cell>
          <cell r="N15">
            <v>0</v>
          </cell>
        </row>
        <row r="16">
          <cell r="N16">
            <v>0</v>
          </cell>
        </row>
        <row r="17">
          <cell r="N17">
            <v>0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topLeftCell="A43" workbookViewId="0">
      <selection activeCell="A72" sqref="A72:I72"/>
    </sheetView>
  </sheetViews>
  <sheetFormatPr defaultRowHeight="15" x14ac:dyDescent="0.25"/>
  <cols>
    <col min="1" max="1" width="5.85546875" customWidth="1"/>
    <col min="2" max="2" width="29.5703125" customWidth="1"/>
    <col min="3" max="3" width="14" hidden="1" customWidth="1"/>
    <col min="4" max="4" width="12.85546875" hidden="1" customWidth="1"/>
    <col min="5" max="5" width="14.42578125" hidden="1" customWidth="1"/>
    <col min="6" max="6" width="0" hidden="1" customWidth="1"/>
    <col min="7" max="8" width="16.28515625" customWidth="1"/>
    <col min="9" max="9" width="19.85546875" customWidth="1"/>
  </cols>
  <sheetData>
    <row r="1" spans="1:14" x14ac:dyDescent="0.25">
      <c r="H1" s="1"/>
      <c r="I1" s="1"/>
      <c r="J1" s="131"/>
      <c r="K1" s="131"/>
      <c r="L1" s="131"/>
      <c r="M1" s="131"/>
      <c r="N1" s="131"/>
    </row>
    <row r="2" spans="1:14" ht="24" x14ac:dyDescent="0.25">
      <c r="C2" s="2" t="s">
        <v>0</v>
      </c>
      <c r="D2" s="2" t="s">
        <v>1</v>
      </c>
      <c r="E2" s="3" t="s">
        <v>2</v>
      </c>
      <c r="F2" s="3" t="s">
        <v>3</v>
      </c>
      <c r="G2" s="3">
        <v>2017</v>
      </c>
      <c r="H2" s="3">
        <v>2018</v>
      </c>
      <c r="I2" s="3">
        <v>2019</v>
      </c>
      <c r="J2" s="4"/>
      <c r="K2" s="4"/>
      <c r="L2" s="5"/>
      <c r="M2" s="5"/>
      <c r="N2" s="5"/>
    </row>
    <row r="3" spans="1:14" x14ac:dyDescent="0.25">
      <c r="A3" s="6">
        <v>111</v>
      </c>
      <c r="B3" s="6" t="s">
        <v>4</v>
      </c>
      <c r="C3" s="7">
        <v>3045000</v>
      </c>
      <c r="D3" s="7">
        <v>3045000</v>
      </c>
      <c r="E3" s="7">
        <v>2432754.48</v>
      </c>
      <c r="F3" s="8">
        <f>E3/D3</f>
        <v>0.79893414778325123</v>
      </c>
      <c r="G3" s="7">
        <v>3430000</v>
      </c>
      <c r="H3" s="7">
        <f>G3*1.02</f>
        <v>3498600</v>
      </c>
      <c r="I3" s="7">
        <f>H3*1.02</f>
        <v>3568572</v>
      </c>
      <c r="J3" s="9"/>
      <c r="K3" s="9"/>
      <c r="L3" s="9"/>
      <c r="M3" s="10"/>
      <c r="N3" s="9"/>
    </row>
    <row r="4" spans="1:14" x14ac:dyDescent="0.25">
      <c r="A4" s="6">
        <v>121</v>
      </c>
      <c r="B4" s="6" t="s">
        <v>5</v>
      </c>
      <c r="C4" s="7">
        <v>228000</v>
      </c>
      <c r="D4" s="7">
        <v>228000</v>
      </c>
      <c r="E4" s="7">
        <v>146690.92000000001</v>
      </c>
      <c r="F4" s="8">
        <f t="shared" ref="F4:F22" si="0">E4/D4</f>
        <v>0.6433812280701755</v>
      </c>
      <c r="G4" s="7">
        <v>222000</v>
      </c>
      <c r="H4" s="7">
        <f t="shared" ref="H4:I4" si="1">G4*1.02</f>
        <v>226440</v>
      </c>
      <c r="I4" s="7">
        <f t="shared" si="1"/>
        <v>230968.80000000002</v>
      </c>
      <c r="J4" s="1"/>
      <c r="K4" s="1"/>
      <c r="L4" s="1"/>
      <c r="M4" s="1"/>
      <c r="N4" s="1"/>
    </row>
    <row r="5" spans="1:14" x14ac:dyDescent="0.25">
      <c r="A5" s="6">
        <v>133</v>
      </c>
      <c r="B5" s="6" t="s">
        <v>6</v>
      </c>
      <c r="C5" s="7">
        <v>192000</v>
      </c>
      <c r="D5" s="7">
        <v>201850</v>
      </c>
      <c r="E5" s="7">
        <v>186425.44</v>
      </c>
      <c r="F5" s="8">
        <f t="shared" si="0"/>
        <v>0.9235840475600694</v>
      </c>
      <c r="G5" s="7">
        <v>193500</v>
      </c>
      <c r="H5" s="7">
        <f t="shared" ref="H5:I5" si="2">G5*1.02</f>
        <v>197370</v>
      </c>
      <c r="I5" s="7">
        <f t="shared" si="2"/>
        <v>201317.4</v>
      </c>
      <c r="J5" s="1"/>
      <c r="K5" s="1"/>
      <c r="L5" s="1"/>
      <c r="M5" s="1"/>
      <c r="N5" s="1"/>
    </row>
    <row r="6" spans="1:14" ht="15.75" x14ac:dyDescent="0.25">
      <c r="A6" s="11">
        <v>100</v>
      </c>
      <c r="B6" s="11" t="s">
        <v>7</v>
      </c>
      <c r="C6" s="12">
        <f>SUM(C3:C5)</f>
        <v>3465000</v>
      </c>
      <c r="D6" s="12">
        <f t="shared" ref="D6:I6" si="3">SUM(D3:D5)</f>
        <v>3474850</v>
      </c>
      <c r="E6" s="12">
        <f t="shared" si="3"/>
        <v>2765870.84</v>
      </c>
      <c r="F6" s="13">
        <f t="shared" si="0"/>
        <v>0.79596841302502264</v>
      </c>
      <c r="G6" s="12">
        <f t="shared" si="3"/>
        <v>3845500</v>
      </c>
      <c r="H6" s="12">
        <f t="shared" si="3"/>
        <v>3922410</v>
      </c>
      <c r="I6" s="12">
        <f t="shared" si="3"/>
        <v>4000858.1999999997</v>
      </c>
      <c r="J6" s="1"/>
      <c r="K6" s="1"/>
      <c r="L6" s="1"/>
      <c r="M6" s="1"/>
      <c r="N6" s="1"/>
    </row>
    <row r="7" spans="1:14" ht="14.25" customHeight="1" x14ac:dyDescent="0.25">
      <c r="A7" s="6">
        <v>211</v>
      </c>
      <c r="B7" s="14" t="s">
        <v>8</v>
      </c>
      <c r="C7" s="15">
        <v>0</v>
      </c>
      <c r="D7" s="15">
        <v>9844</v>
      </c>
      <c r="E7" s="15">
        <v>9844</v>
      </c>
      <c r="F7" s="8">
        <f t="shared" si="0"/>
        <v>1</v>
      </c>
      <c r="G7" s="15">
        <v>11500</v>
      </c>
      <c r="H7" s="7">
        <f t="shared" ref="H7:I7" si="4">G7*1.02</f>
        <v>11730</v>
      </c>
      <c r="I7" s="7">
        <f t="shared" si="4"/>
        <v>11964.6</v>
      </c>
      <c r="J7" s="1"/>
      <c r="K7" s="1"/>
      <c r="L7" s="1"/>
      <c r="M7" s="1"/>
      <c r="N7" s="1"/>
    </row>
    <row r="8" spans="1:14" x14ac:dyDescent="0.25">
      <c r="A8" s="6">
        <v>212</v>
      </c>
      <c r="B8" s="6" t="s">
        <v>9</v>
      </c>
      <c r="C8" s="15">
        <v>66000</v>
      </c>
      <c r="D8" s="15">
        <v>66000</v>
      </c>
      <c r="E8" s="15">
        <v>35362.21</v>
      </c>
      <c r="F8" s="8">
        <f t="shared" si="0"/>
        <v>0.53579106060606063</v>
      </c>
      <c r="G8" s="15">
        <v>86600</v>
      </c>
      <c r="H8" s="7">
        <f t="shared" ref="H8:I8" si="5">G8*1.02</f>
        <v>88332</v>
      </c>
      <c r="I8" s="7">
        <f t="shared" si="5"/>
        <v>90098.64</v>
      </c>
      <c r="J8" s="1"/>
      <c r="K8" s="1"/>
      <c r="L8" s="1"/>
      <c r="M8" s="1"/>
      <c r="N8" s="1"/>
    </row>
    <row r="9" spans="1:14" ht="18" customHeight="1" x14ac:dyDescent="0.25">
      <c r="A9" s="16">
        <v>210</v>
      </c>
      <c r="B9" s="17" t="s">
        <v>10</v>
      </c>
      <c r="C9" s="18">
        <f>C8+C7</f>
        <v>66000</v>
      </c>
      <c r="D9" s="18">
        <f t="shared" ref="D9:G9" si="6">D8+D7</f>
        <v>75844</v>
      </c>
      <c r="E9" s="18">
        <f t="shared" si="6"/>
        <v>45206.21</v>
      </c>
      <c r="F9" s="19">
        <f t="shared" si="0"/>
        <v>0.59604200727809709</v>
      </c>
      <c r="G9" s="18">
        <f t="shared" si="6"/>
        <v>98100</v>
      </c>
      <c r="H9" s="7">
        <f t="shared" ref="H9:I9" si="7">G9*1.02</f>
        <v>100062</v>
      </c>
      <c r="I9" s="7">
        <f t="shared" si="7"/>
        <v>102063.24</v>
      </c>
      <c r="J9" s="1"/>
      <c r="K9" s="1"/>
      <c r="L9" s="1"/>
      <c r="M9" s="1"/>
      <c r="N9" s="1"/>
    </row>
    <row r="10" spans="1:14" x14ac:dyDescent="0.25">
      <c r="A10" s="20">
        <v>221</v>
      </c>
      <c r="B10" s="20" t="s">
        <v>11</v>
      </c>
      <c r="C10" s="15">
        <v>18250</v>
      </c>
      <c r="D10" s="15">
        <v>18250</v>
      </c>
      <c r="E10" s="15">
        <v>18794.77</v>
      </c>
      <c r="F10" s="8">
        <f t="shared" si="0"/>
        <v>1.0298504109589042</v>
      </c>
      <c r="G10" s="15">
        <v>18000</v>
      </c>
      <c r="H10" s="7">
        <f t="shared" ref="H10:I10" si="8">G10*1.02</f>
        <v>18360</v>
      </c>
      <c r="I10" s="7">
        <f t="shared" si="8"/>
        <v>18727.2</v>
      </c>
      <c r="J10" s="1"/>
      <c r="K10" s="1"/>
      <c r="L10" s="1"/>
      <c r="M10" s="1"/>
      <c r="N10" s="1"/>
    </row>
    <row r="11" spans="1:14" x14ac:dyDescent="0.25">
      <c r="A11" s="20">
        <v>222</v>
      </c>
      <c r="B11" s="20" t="s">
        <v>12</v>
      </c>
      <c r="C11" s="15">
        <v>4200</v>
      </c>
      <c r="D11" s="15">
        <v>4200</v>
      </c>
      <c r="E11" s="15">
        <f>2200+602.03</f>
        <v>2802.0299999999997</v>
      </c>
      <c r="F11" s="8">
        <f t="shared" si="0"/>
        <v>0.66714999999999991</v>
      </c>
      <c r="G11" s="15">
        <v>4000</v>
      </c>
      <c r="H11" s="7">
        <f t="shared" ref="H11:I11" si="9">G11*1.02</f>
        <v>4080</v>
      </c>
      <c r="I11" s="7">
        <f t="shared" si="9"/>
        <v>4161.6000000000004</v>
      </c>
      <c r="J11" s="1"/>
      <c r="K11" s="1"/>
      <c r="L11" s="1"/>
      <c r="M11" s="1"/>
      <c r="N11" s="1"/>
    </row>
    <row r="12" spans="1:14" x14ac:dyDescent="0.25">
      <c r="A12" s="20">
        <v>223</v>
      </c>
      <c r="B12" s="20" t="s">
        <v>13</v>
      </c>
      <c r="C12" s="15">
        <v>66583</v>
      </c>
      <c r="D12" s="15">
        <v>11292</v>
      </c>
      <c r="E12" s="15">
        <v>30636.73</v>
      </c>
      <c r="F12" s="21">
        <f t="shared" si="0"/>
        <v>2.7131358483882395</v>
      </c>
      <c r="G12" s="15">
        <v>40000</v>
      </c>
      <c r="H12" s="7">
        <f t="shared" ref="H12:I12" si="10">G12*1.02</f>
        <v>40800</v>
      </c>
      <c r="I12" s="7">
        <f t="shared" si="10"/>
        <v>41616</v>
      </c>
      <c r="J12" s="131"/>
      <c r="K12" s="131"/>
      <c r="L12" s="131"/>
      <c r="M12" s="131"/>
      <c r="N12" s="131"/>
    </row>
    <row r="13" spans="1:14" x14ac:dyDescent="0.25">
      <c r="A13" s="20">
        <v>223</v>
      </c>
      <c r="B13" s="22" t="s">
        <v>14</v>
      </c>
      <c r="C13" s="15"/>
      <c r="D13" s="15"/>
      <c r="E13" s="15"/>
      <c r="F13" s="21"/>
      <c r="G13" s="15">
        <v>65000</v>
      </c>
      <c r="H13" s="7">
        <f t="shared" ref="H13:I13" si="11">G13*1.02</f>
        <v>66300</v>
      </c>
      <c r="I13" s="7">
        <f t="shared" si="11"/>
        <v>67626</v>
      </c>
      <c r="J13" s="23"/>
      <c r="K13" s="23"/>
      <c r="L13" s="23"/>
      <c r="M13" s="23"/>
      <c r="N13" s="23"/>
    </row>
    <row r="14" spans="1:14" ht="15.75" customHeight="1" x14ac:dyDescent="0.25">
      <c r="A14" s="24">
        <v>229</v>
      </c>
      <c r="B14" s="25" t="s">
        <v>15</v>
      </c>
      <c r="C14" s="26">
        <v>1500</v>
      </c>
      <c r="D14" s="26">
        <v>3000</v>
      </c>
      <c r="E14" s="26">
        <v>4036.96</v>
      </c>
      <c r="F14" s="27">
        <f t="shared" si="0"/>
        <v>1.3456533333333334</v>
      </c>
      <c r="G14" s="26">
        <v>1500</v>
      </c>
      <c r="H14" s="7">
        <f t="shared" ref="H14:I14" si="12">G14*1.02</f>
        <v>1530</v>
      </c>
      <c r="I14" s="7">
        <f t="shared" si="12"/>
        <v>1560.6000000000001</v>
      </c>
      <c r="J14" s="4"/>
      <c r="K14" s="4"/>
      <c r="L14" s="5"/>
      <c r="M14" s="5"/>
      <c r="N14" s="5"/>
    </row>
    <row r="15" spans="1:14" x14ac:dyDescent="0.25">
      <c r="A15" s="28">
        <v>220</v>
      </c>
      <c r="B15" s="29" t="s">
        <v>16</v>
      </c>
      <c r="C15" s="30">
        <f>C10+C11+C12+C14</f>
        <v>90533</v>
      </c>
      <c r="D15" s="30">
        <f t="shared" ref="D15:E15" si="13">D10+D11+D12+D14</f>
        <v>36742</v>
      </c>
      <c r="E15" s="30">
        <f t="shared" si="13"/>
        <v>56270.49</v>
      </c>
      <c r="F15" s="31">
        <f t="shared" si="0"/>
        <v>1.5315031843666649</v>
      </c>
      <c r="G15" s="30">
        <f>SUM(G10:G14)</f>
        <v>128500</v>
      </c>
      <c r="H15" s="7">
        <f t="shared" ref="H15:I15" si="14">G15*1.02</f>
        <v>131070</v>
      </c>
      <c r="I15" s="7">
        <f t="shared" si="14"/>
        <v>133691.4</v>
      </c>
      <c r="J15" s="32"/>
      <c r="K15" s="32"/>
      <c r="L15" s="32"/>
      <c r="M15" s="33"/>
      <c r="N15" s="32"/>
    </row>
    <row r="16" spans="1:14" x14ac:dyDescent="0.25">
      <c r="A16" s="28">
        <v>242</v>
      </c>
      <c r="B16" s="34" t="s">
        <v>17</v>
      </c>
      <c r="C16" s="30">
        <v>500</v>
      </c>
      <c r="D16" s="30">
        <v>500</v>
      </c>
      <c r="E16" s="30">
        <v>49.4</v>
      </c>
      <c r="F16" s="31">
        <f t="shared" si="0"/>
        <v>9.8799999999999999E-2</v>
      </c>
      <c r="G16" s="30">
        <v>100</v>
      </c>
      <c r="H16" s="7">
        <f t="shared" ref="H16:I16" si="15">G16*1.02</f>
        <v>102</v>
      </c>
      <c r="I16" s="7">
        <f t="shared" si="15"/>
        <v>104.04</v>
      </c>
      <c r="J16" s="32"/>
      <c r="K16" s="32"/>
      <c r="L16" s="32"/>
      <c r="M16" s="33"/>
      <c r="N16" s="32"/>
    </row>
    <row r="17" spans="1:14" x14ac:dyDescent="0.25">
      <c r="A17" s="20">
        <v>291</v>
      </c>
      <c r="B17" s="20" t="s">
        <v>18</v>
      </c>
      <c r="C17" s="15">
        <v>13800</v>
      </c>
      <c r="D17" s="15">
        <v>26800</v>
      </c>
      <c r="E17" s="15">
        <v>25132.25</v>
      </c>
      <c r="F17" s="21">
        <f t="shared" si="0"/>
        <v>0.93777052238805969</v>
      </c>
      <c r="G17" s="15">
        <v>1800</v>
      </c>
      <c r="H17" s="7">
        <f t="shared" ref="H17:I17" si="16">G17*1.02</f>
        <v>1836</v>
      </c>
      <c r="I17" s="7">
        <f t="shared" si="16"/>
        <v>1872.72</v>
      </c>
      <c r="J17" s="32"/>
      <c r="K17" s="32"/>
      <c r="L17" s="32"/>
      <c r="M17" s="33"/>
      <c r="N17" s="32"/>
    </row>
    <row r="18" spans="1:14" x14ac:dyDescent="0.25">
      <c r="A18" s="20">
        <v>292</v>
      </c>
      <c r="B18" s="20" t="s">
        <v>19</v>
      </c>
      <c r="C18" s="15">
        <v>113250</v>
      </c>
      <c r="D18" s="15">
        <v>113250</v>
      </c>
      <c r="E18" s="15">
        <v>85432.58</v>
      </c>
      <c r="F18" s="21">
        <f t="shared" si="0"/>
        <v>0.7543715673289183</v>
      </c>
      <c r="G18" s="15">
        <v>78500</v>
      </c>
      <c r="H18" s="7">
        <f t="shared" ref="H18:I18" si="17">G18*1.02</f>
        <v>80070</v>
      </c>
      <c r="I18" s="7">
        <f t="shared" si="17"/>
        <v>81671.399999999994</v>
      </c>
      <c r="J18" s="32"/>
      <c r="K18" s="32"/>
      <c r="L18" s="32"/>
      <c r="M18" s="33"/>
      <c r="N18" s="32"/>
    </row>
    <row r="19" spans="1:14" x14ac:dyDescent="0.25">
      <c r="A19" s="28">
        <v>290</v>
      </c>
      <c r="B19" s="34" t="s">
        <v>20</v>
      </c>
      <c r="C19" s="30">
        <f>C17+C18</f>
        <v>127050</v>
      </c>
      <c r="D19" s="30">
        <f t="shared" ref="D19:E19" si="18">D17+D18</f>
        <v>140050</v>
      </c>
      <c r="E19" s="30">
        <f t="shared" si="18"/>
        <v>110564.83</v>
      </c>
      <c r="F19" s="31">
        <f t="shared" si="0"/>
        <v>0.78946683327383083</v>
      </c>
      <c r="G19" s="30">
        <f>G18+G17</f>
        <v>80300</v>
      </c>
      <c r="H19" s="7">
        <f t="shared" ref="H19:I19" si="19">G19*1.02</f>
        <v>81906</v>
      </c>
      <c r="I19" s="7">
        <f t="shared" si="19"/>
        <v>83544.12</v>
      </c>
      <c r="J19" s="32"/>
      <c r="K19" s="32"/>
      <c r="L19" s="32"/>
      <c r="M19" s="33"/>
      <c r="N19" s="32"/>
    </row>
    <row r="20" spans="1:14" x14ac:dyDescent="0.25">
      <c r="A20" s="35"/>
      <c r="B20" s="35" t="s">
        <v>21</v>
      </c>
      <c r="C20" s="36">
        <f>C6+C9+C15+C19+C16</f>
        <v>3749083</v>
      </c>
      <c r="D20" s="36">
        <f t="shared" ref="D20:E20" si="20">D6+D9+D15+D19+D16</f>
        <v>3727986</v>
      </c>
      <c r="E20" s="36">
        <f t="shared" si="20"/>
        <v>2977961.77</v>
      </c>
      <c r="F20" s="37">
        <f t="shared" si="0"/>
        <v>0.79881248749324707</v>
      </c>
      <c r="G20" s="36">
        <f>G6+G9+G15+G19+G16</f>
        <v>4152500</v>
      </c>
      <c r="H20" s="36">
        <f t="shared" ref="H20:I20" si="21">H6+H9+H15+H19+H16</f>
        <v>4235550</v>
      </c>
      <c r="I20" s="36">
        <f t="shared" si="21"/>
        <v>4320261</v>
      </c>
      <c r="J20" s="1"/>
      <c r="K20" s="1"/>
      <c r="L20" s="1"/>
      <c r="M20" s="1"/>
      <c r="N20" s="1"/>
    </row>
    <row r="21" spans="1:14" x14ac:dyDescent="0.25">
      <c r="A21" s="38">
        <v>231</v>
      </c>
      <c r="B21" s="39" t="s">
        <v>22</v>
      </c>
      <c r="C21" s="26">
        <v>22000</v>
      </c>
      <c r="D21" s="26">
        <v>22000</v>
      </c>
      <c r="E21" s="26">
        <v>22223.07</v>
      </c>
      <c r="F21" s="21">
        <f t="shared" si="0"/>
        <v>1.0101395454545454</v>
      </c>
      <c r="G21" s="26">
        <v>16000</v>
      </c>
      <c r="H21" s="7">
        <v>16000</v>
      </c>
      <c r="I21" s="7">
        <v>16000</v>
      </c>
      <c r="J21" s="1"/>
      <c r="K21" s="1"/>
      <c r="L21" s="1"/>
      <c r="M21" s="1"/>
      <c r="N21" s="1"/>
    </row>
    <row r="22" spans="1:14" x14ac:dyDescent="0.25">
      <c r="A22" s="38">
        <v>233</v>
      </c>
      <c r="B22" s="39" t="s">
        <v>23</v>
      </c>
      <c r="C22" s="26">
        <v>16000</v>
      </c>
      <c r="D22" s="26">
        <v>16000</v>
      </c>
      <c r="E22" s="26">
        <v>8387.64</v>
      </c>
      <c r="F22" s="21">
        <f t="shared" si="0"/>
        <v>0.52422749999999996</v>
      </c>
      <c r="G22" s="26">
        <v>8000</v>
      </c>
      <c r="H22" s="7">
        <v>8000</v>
      </c>
      <c r="I22" s="7">
        <v>8000</v>
      </c>
      <c r="J22" s="1"/>
      <c r="K22" s="1"/>
      <c r="L22" s="1"/>
      <c r="M22" s="1"/>
      <c r="N22" s="1"/>
    </row>
    <row r="23" spans="1:14" x14ac:dyDescent="0.25">
      <c r="A23" s="40">
        <v>230</v>
      </c>
      <c r="B23" s="40" t="s">
        <v>24</v>
      </c>
      <c r="C23" s="41">
        <f>C22+C21</f>
        <v>38000</v>
      </c>
      <c r="D23" s="41">
        <f t="shared" ref="D23:I23" si="22">D22+D21</f>
        <v>38000</v>
      </c>
      <c r="E23" s="41">
        <f t="shared" si="22"/>
        <v>30610.71</v>
      </c>
      <c r="F23" s="42">
        <f>E23/D23</f>
        <v>0.80554499999999996</v>
      </c>
      <c r="G23" s="41">
        <f t="shared" si="22"/>
        <v>24000</v>
      </c>
      <c r="H23" s="41">
        <f t="shared" si="22"/>
        <v>24000</v>
      </c>
      <c r="I23" s="41">
        <f t="shared" si="22"/>
        <v>24000</v>
      </c>
      <c r="J23" s="1"/>
      <c r="K23" s="1"/>
      <c r="L23" s="1"/>
      <c r="M23" s="1"/>
      <c r="N23" s="1"/>
    </row>
    <row r="24" spans="1:14" ht="15.75" x14ac:dyDescent="0.25">
      <c r="A24" s="11">
        <v>200</v>
      </c>
      <c r="B24" s="11" t="s">
        <v>25</v>
      </c>
      <c r="C24" s="12">
        <f>C9+C15+C19+C23+C16</f>
        <v>322083</v>
      </c>
      <c r="D24" s="12">
        <f t="shared" ref="D24:I24" si="23">D9+D15+D19+D23+D16</f>
        <v>291136</v>
      </c>
      <c r="E24" s="12">
        <f t="shared" si="23"/>
        <v>242701.63999999998</v>
      </c>
      <c r="F24" s="13">
        <f>E24/D24</f>
        <v>0.83363665091228834</v>
      </c>
      <c r="G24" s="12">
        <f t="shared" si="23"/>
        <v>331000</v>
      </c>
      <c r="H24" s="12">
        <f t="shared" si="23"/>
        <v>337140</v>
      </c>
      <c r="I24" s="12">
        <f t="shared" si="23"/>
        <v>343402.8</v>
      </c>
      <c r="J24" s="1"/>
      <c r="K24" s="1"/>
      <c r="L24" s="1"/>
      <c r="M24" s="1"/>
      <c r="N24" s="1"/>
    </row>
    <row r="25" spans="1:14" x14ac:dyDescent="0.25">
      <c r="A25" s="38">
        <v>311</v>
      </c>
      <c r="B25" s="39" t="s">
        <v>26</v>
      </c>
      <c r="C25" s="26">
        <v>10000</v>
      </c>
      <c r="D25" s="26">
        <v>2200</v>
      </c>
      <c r="E25" s="26">
        <v>2200</v>
      </c>
      <c r="F25" s="21">
        <f t="shared" ref="F25:F40" si="24">E25/D25</f>
        <v>1</v>
      </c>
      <c r="G25" s="26"/>
      <c r="H25" s="7"/>
      <c r="I25" s="7"/>
      <c r="J25" s="1"/>
      <c r="K25" s="1"/>
      <c r="L25" s="1"/>
      <c r="M25" s="1"/>
      <c r="N25" s="1"/>
    </row>
    <row r="26" spans="1:14" ht="15" customHeight="1" x14ac:dyDescent="0.25">
      <c r="A26" s="132">
        <v>312</v>
      </c>
      <c r="B26" s="6" t="s">
        <v>27</v>
      </c>
      <c r="C26" s="26">
        <v>3600</v>
      </c>
      <c r="D26" s="26">
        <v>3529</v>
      </c>
      <c r="E26" s="26">
        <v>3529.35</v>
      </c>
      <c r="F26" s="21">
        <f t="shared" si="24"/>
        <v>1.0000991782374611</v>
      </c>
      <c r="G26" s="26">
        <v>3600</v>
      </c>
      <c r="H26" s="7">
        <f t="shared" ref="H26:I26" si="25">G26*1.02</f>
        <v>3672</v>
      </c>
      <c r="I26" s="7">
        <f t="shared" si="25"/>
        <v>3745.44</v>
      </c>
      <c r="J26" s="131"/>
      <c r="K26" s="131"/>
      <c r="L26" s="131"/>
      <c r="M26" s="131"/>
      <c r="N26" s="131"/>
    </row>
    <row r="27" spans="1:14" ht="16.5" customHeight="1" x14ac:dyDescent="0.25">
      <c r="A27" s="133"/>
      <c r="B27" s="6" t="s">
        <v>28</v>
      </c>
      <c r="C27" s="26">
        <v>11500</v>
      </c>
      <c r="D27" s="26">
        <v>11818</v>
      </c>
      <c r="E27" s="26">
        <v>11818.38</v>
      </c>
      <c r="F27" s="21">
        <f t="shared" si="24"/>
        <v>1.0000321543408359</v>
      </c>
      <c r="G27" s="26">
        <v>11900</v>
      </c>
      <c r="H27" s="7">
        <f t="shared" ref="H27:I27" si="26">G27*1.02</f>
        <v>12138</v>
      </c>
      <c r="I27" s="7">
        <f t="shared" si="26"/>
        <v>12380.76</v>
      </c>
      <c r="J27" s="4"/>
      <c r="K27" s="4"/>
      <c r="L27" s="5"/>
      <c r="M27" s="5"/>
      <c r="N27" s="5"/>
    </row>
    <row r="28" spans="1:14" x14ac:dyDescent="0.25">
      <c r="A28" s="133"/>
      <c r="B28" s="6" t="s">
        <v>29</v>
      </c>
      <c r="C28" s="26">
        <v>13200</v>
      </c>
      <c r="D28" s="26">
        <v>13655</v>
      </c>
      <c r="E28" s="26">
        <v>10241</v>
      </c>
      <c r="F28" s="21">
        <f t="shared" si="24"/>
        <v>0.74998169168802642</v>
      </c>
      <c r="G28" s="26">
        <v>13700</v>
      </c>
      <c r="H28" s="7">
        <f t="shared" ref="H28:I28" si="27">G28*1.02</f>
        <v>13974</v>
      </c>
      <c r="I28" s="7">
        <f t="shared" si="27"/>
        <v>14253.48</v>
      </c>
      <c r="J28" s="9"/>
      <c r="K28" s="9"/>
      <c r="L28" s="9"/>
      <c r="M28" s="10"/>
      <c r="N28" s="9"/>
    </row>
    <row r="29" spans="1:14" x14ac:dyDescent="0.25">
      <c r="A29" s="133"/>
      <c r="B29" s="6" t="s">
        <v>30</v>
      </c>
      <c r="C29" s="26">
        <v>27300</v>
      </c>
      <c r="D29" s="26">
        <v>21078</v>
      </c>
      <c r="E29" s="26">
        <v>21078.45</v>
      </c>
      <c r="F29" s="21">
        <f t="shared" si="24"/>
        <v>1.0000213492741248</v>
      </c>
      <c r="G29" s="26">
        <v>22000</v>
      </c>
      <c r="H29" s="7">
        <f t="shared" ref="H29:I29" si="28">G29*1.02</f>
        <v>22440</v>
      </c>
      <c r="I29" s="7">
        <f t="shared" si="28"/>
        <v>22888.799999999999</v>
      </c>
      <c r="J29" s="1"/>
      <c r="K29" s="1"/>
      <c r="L29" s="1"/>
      <c r="M29" s="1"/>
      <c r="N29" s="1"/>
    </row>
    <row r="30" spans="1:14" x14ac:dyDescent="0.25">
      <c r="A30" s="133"/>
      <c r="B30" s="6" t="s">
        <v>31</v>
      </c>
      <c r="C30" s="26">
        <v>0</v>
      </c>
      <c r="D30" s="26">
        <v>468</v>
      </c>
      <c r="E30" s="26">
        <v>468.2</v>
      </c>
      <c r="F30" s="21">
        <f t="shared" si="24"/>
        <v>1.0004273504273504</v>
      </c>
      <c r="G30" s="26">
        <v>460</v>
      </c>
      <c r="H30" s="7">
        <f t="shared" ref="H30:I30" si="29">G30*1.02</f>
        <v>469.2</v>
      </c>
      <c r="I30" s="7">
        <f t="shared" si="29"/>
        <v>478.584</v>
      </c>
      <c r="J30" s="1"/>
      <c r="K30" s="1"/>
      <c r="L30" s="1"/>
      <c r="M30" s="1"/>
      <c r="N30" s="1"/>
    </row>
    <row r="31" spans="1:14" x14ac:dyDescent="0.25">
      <c r="A31" s="133"/>
      <c r="B31" s="6" t="s">
        <v>32</v>
      </c>
      <c r="C31" s="26">
        <v>1150</v>
      </c>
      <c r="D31" s="26">
        <v>1000</v>
      </c>
      <c r="E31" s="26">
        <v>1000.34</v>
      </c>
      <c r="F31" s="21">
        <f t="shared" si="24"/>
        <v>1.00034</v>
      </c>
      <c r="G31" s="26">
        <v>1000</v>
      </c>
      <c r="H31" s="7">
        <f t="shared" ref="H31:I31" si="30">G31*1.02</f>
        <v>1020</v>
      </c>
      <c r="I31" s="7">
        <f t="shared" si="30"/>
        <v>1040.4000000000001</v>
      </c>
      <c r="J31" s="1"/>
      <c r="K31" s="1"/>
      <c r="L31" s="1"/>
      <c r="M31" s="1"/>
      <c r="N31" s="1"/>
    </row>
    <row r="32" spans="1:14" x14ac:dyDescent="0.25">
      <c r="A32" s="133"/>
      <c r="B32" s="6" t="s">
        <v>33</v>
      </c>
      <c r="C32" s="26">
        <v>567</v>
      </c>
      <c r="D32" s="26">
        <v>567</v>
      </c>
      <c r="E32" s="26">
        <v>462.02</v>
      </c>
      <c r="F32" s="21">
        <f t="shared" si="24"/>
        <v>0.81485008818342153</v>
      </c>
      <c r="G32" s="26">
        <v>450</v>
      </c>
      <c r="H32" s="7">
        <f t="shared" ref="H32:I32" si="31">G32*1.02</f>
        <v>459</v>
      </c>
      <c r="I32" s="7">
        <f t="shared" si="31"/>
        <v>468.18</v>
      </c>
      <c r="J32" s="1"/>
      <c r="K32" s="1"/>
      <c r="L32" s="1"/>
      <c r="M32" s="1"/>
      <c r="N32" s="1"/>
    </row>
    <row r="33" spans="1:14" x14ac:dyDescent="0.25">
      <c r="A33" s="133"/>
      <c r="B33" s="43" t="s">
        <v>34</v>
      </c>
      <c r="C33" s="30">
        <f>SUM(C26:C32)</f>
        <v>57317</v>
      </c>
      <c r="D33" s="30">
        <f>SUM(D26:D32)</f>
        <v>52115</v>
      </c>
      <c r="E33" s="30">
        <f>SUM(E26:E32)</f>
        <v>48597.739999999991</v>
      </c>
      <c r="F33" s="44">
        <f t="shared" si="24"/>
        <v>0.93250964213758014</v>
      </c>
      <c r="G33" s="30">
        <f>SUM(G26:G32)</f>
        <v>53110</v>
      </c>
      <c r="H33" s="7">
        <f t="shared" ref="H33:I33" si="32">G33*1.02</f>
        <v>54172.200000000004</v>
      </c>
      <c r="I33" s="7">
        <f t="shared" si="32"/>
        <v>55255.644000000008</v>
      </c>
      <c r="J33" s="1"/>
      <c r="K33" s="1"/>
      <c r="L33" s="1"/>
      <c r="M33" s="1"/>
      <c r="N33" s="1"/>
    </row>
    <row r="34" spans="1:14" x14ac:dyDescent="0.25">
      <c r="A34" s="133"/>
      <c r="B34" s="6" t="s">
        <v>35</v>
      </c>
      <c r="C34" s="26">
        <v>2040160</v>
      </c>
      <c r="D34" s="26">
        <v>2158689</v>
      </c>
      <c r="E34" s="26">
        <v>1619018</v>
      </c>
      <c r="F34" s="21">
        <f t="shared" si="24"/>
        <v>0.75000057905515805</v>
      </c>
      <c r="G34" s="26">
        <v>2375021</v>
      </c>
      <c r="H34" s="7">
        <f t="shared" ref="H34:I34" si="33">G34*1.02</f>
        <v>2422521.42</v>
      </c>
      <c r="I34" s="7">
        <f t="shared" si="33"/>
        <v>2470971.8484</v>
      </c>
      <c r="J34" s="1"/>
      <c r="K34" s="1"/>
      <c r="L34" s="1"/>
      <c r="M34" s="1"/>
      <c r="N34" s="1"/>
    </row>
    <row r="35" spans="1:14" x14ac:dyDescent="0.25">
      <c r="A35" s="133"/>
      <c r="B35" s="6" t="s">
        <v>36</v>
      </c>
      <c r="C35" s="26">
        <v>0</v>
      </c>
      <c r="D35" s="26">
        <v>19693</v>
      </c>
      <c r="E35" s="26">
        <v>13128</v>
      </c>
      <c r="F35" s="21">
        <f t="shared" si="24"/>
        <v>0.66663281369014371</v>
      </c>
      <c r="G35" s="26">
        <v>19040</v>
      </c>
      <c r="H35" s="7">
        <f t="shared" ref="H35:I35" si="34">G35*1.02</f>
        <v>19420.8</v>
      </c>
      <c r="I35" s="7">
        <f t="shared" si="34"/>
        <v>19809.216</v>
      </c>
      <c r="J35" s="1"/>
      <c r="K35" s="1"/>
      <c r="L35" s="1"/>
      <c r="M35" s="1"/>
      <c r="N35" s="1"/>
    </row>
    <row r="36" spans="1:14" x14ac:dyDescent="0.25">
      <c r="A36" s="133"/>
      <c r="B36" s="6" t="s">
        <v>37</v>
      </c>
      <c r="C36" s="26">
        <v>49185</v>
      </c>
      <c r="D36" s="26">
        <v>20727</v>
      </c>
      <c r="E36" s="26">
        <v>20727</v>
      </c>
      <c r="F36" s="21">
        <f t="shared" si="24"/>
        <v>1</v>
      </c>
      <c r="G36" s="26">
        <v>20000</v>
      </c>
      <c r="H36" s="7">
        <f t="shared" ref="H36:I36" si="35">G36*1.02</f>
        <v>20400</v>
      </c>
      <c r="I36" s="7">
        <f t="shared" si="35"/>
        <v>20808</v>
      </c>
    </row>
    <row r="37" spans="1:14" x14ac:dyDescent="0.25">
      <c r="A37" s="133"/>
      <c r="B37" s="6" t="s">
        <v>38</v>
      </c>
      <c r="C37" s="26">
        <v>0</v>
      </c>
      <c r="D37" s="26">
        <v>40455</v>
      </c>
      <c r="E37" s="26">
        <v>24274</v>
      </c>
      <c r="F37" s="21">
        <f t="shared" si="24"/>
        <v>0.60002471882338404</v>
      </c>
      <c r="G37" s="26">
        <v>40000</v>
      </c>
      <c r="H37" s="7">
        <f t="shared" ref="H37:I37" si="36">G37*1.02</f>
        <v>40800</v>
      </c>
      <c r="I37" s="7">
        <f t="shared" si="36"/>
        <v>41616</v>
      </c>
    </row>
    <row r="38" spans="1:14" x14ac:dyDescent="0.25">
      <c r="A38" s="133"/>
      <c r="B38" s="6" t="s">
        <v>39</v>
      </c>
      <c r="C38" s="26">
        <v>0</v>
      </c>
      <c r="D38" s="26">
        <v>28340</v>
      </c>
      <c r="E38" s="26">
        <v>28340</v>
      </c>
      <c r="F38" s="21">
        <f t="shared" si="24"/>
        <v>1</v>
      </c>
      <c r="G38" s="26">
        <v>5000</v>
      </c>
      <c r="H38" s="7">
        <f t="shared" ref="H38:I38" si="37">G38*1.02</f>
        <v>5100</v>
      </c>
      <c r="I38" s="7">
        <f t="shared" si="37"/>
        <v>5202</v>
      </c>
    </row>
    <row r="39" spans="1:14" ht="30" x14ac:dyDescent="0.25">
      <c r="A39" s="133"/>
      <c r="B39" s="45" t="s">
        <v>40</v>
      </c>
      <c r="C39" s="46">
        <v>0</v>
      </c>
      <c r="D39" s="46">
        <f>6889+15494+16690+10330</f>
        <v>49403</v>
      </c>
      <c r="E39" s="46">
        <f>16689.38+10330+15493.93+6560.99</f>
        <v>49074.299999999996</v>
      </c>
      <c r="F39" s="47">
        <f t="shared" si="24"/>
        <v>0.99334655790134196</v>
      </c>
      <c r="G39" s="46">
        <v>0</v>
      </c>
      <c r="H39" s="7">
        <f t="shared" ref="H39:I39" si="38">G39*1.02</f>
        <v>0</v>
      </c>
      <c r="I39" s="7">
        <f t="shared" si="38"/>
        <v>0</v>
      </c>
    </row>
    <row r="40" spans="1:14" x14ac:dyDescent="0.25">
      <c r="A40" s="133"/>
      <c r="B40" s="43" t="s">
        <v>41</v>
      </c>
      <c r="C40" s="7">
        <f>SUM(C34:C39)</f>
        <v>2089345</v>
      </c>
      <c r="D40" s="7">
        <f>SUM(D34:D39)</f>
        <v>2317307</v>
      </c>
      <c r="E40" s="7">
        <f>SUM(E34:E39)</f>
        <v>1754561.3</v>
      </c>
      <c r="F40" s="27">
        <f t="shared" si="24"/>
        <v>0.75715531002150338</v>
      </c>
      <c r="G40" s="7">
        <f>SUM(G34:G39)</f>
        <v>2459061</v>
      </c>
      <c r="H40" s="7">
        <f t="shared" ref="H40:I40" si="39">G40*1.02</f>
        <v>2508242.2200000002</v>
      </c>
      <c r="I40" s="7">
        <f t="shared" si="39"/>
        <v>2558407.0644</v>
      </c>
    </row>
    <row r="41" spans="1:14" x14ac:dyDescent="0.25">
      <c r="A41" s="133"/>
      <c r="B41" s="43" t="s">
        <v>42</v>
      </c>
      <c r="C41" s="48">
        <f>C40+C33</f>
        <v>2146662</v>
      </c>
      <c r="D41" s="48">
        <f>D40+D33</f>
        <v>2369422</v>
      </c>
      <c r="E41" s="48">
        <f>E40+E33</f>
        <v>1803159.04</v>
      </c>
      <c r="F41" s="49">
        <f>E41/D41</f>
        <v>0.76101219622338279</v>
      </c>
      <c r="G41" s="48">
        <f>G40+G33</f>
        <v>2512171</v>
      </c>
      <c r="H41" s="7">
        <f t="shared" ref="H41:I41" si="40">G41*1.02</f>
        <v>2562414.42</v>
      </c>
      <c r="I41" s="7">
        <f t="shared" si="40"/>
        <v>2613662.7083999999</v>
      </c>
    </row>
    <row r="42" spans="1:14" x14ac:dyDescent="0.25">
      <c r="A42" s="133"/>
      <c r="B42" s="43"/>
      <c r="C42" s="7"/>
      <c r="D42" s="7"/>
      <c r="E42" s="7"/>
      <c r="F42" s="6"/>
      <c r="G42" s="6"/>
      <c r="H42" s="7">
        <f t="shared" ref="H42:I42" si="41">G42*1.02</f>
        <v>0</v>
      </c>
      <c r="I42" s="7">
        <f t="shared" si="41"/>
        <v>0</v>
      </c>
    </row>
    <row r="43" spans="1:14" x14ac:dyDescent="0.25">
      <c r="A43" s="133"/>
      <c r="B43" s="6" t="s">
        <v>43</v>
      </c>
      <c r="C43" s="50">
        <v>0</v>
      </c>
      <c r="D43" s="50">
        <v>7500</v>
      </c>
      <c r="E43" s="50">
        <v>15089.4</v>
      </c>
      <c r="F43" s="51">
        <f t="shared" ref="F43:F44" si="42">E43/D43</f>
        <v>2.0119199999999999</v>
      </c>
      <c r="G43" s="50">
        <v>15000</v>
      </c>
      <c r="H43" s="7">
        <f t="shared" ref="H43:I43" si="43">G43*1.02</f>
        <v>15300</v>
      </c>
      <c r="I43" s="7">
        <f t="shared" si="43"/>
        <v>15606</v>
      </c>
    </row>
    <row r="44" spans="1:14" x14ac:dyDescent="0.25">
      <c r="A44" s="133"/>
      <c r="B44" s="6" t="s">
        <v>44</v>
      </c>
      <c r="C44" s="26">
        <v>46215</v>
      </c>
      <c r="D44" s="26">
        <v>46215</v>
      </c>
      <c r="E44" s="26">
        <v>47064.15</v>
      </c>
      <c r="F44" s="21">
        <f t="shared" si="42"/>
        <v>1.0183739045764362</v>
      </c>
      <c r="G44" s="26">
        <v>50000</v>
      </c>
      <c r="H44" s="7">
        <f t="shared" ref="H44:I44" si="44">G44*1.02</f>
        <v>51000</v>
      </c>
      <c r="I44" s="7">
        <f t="shared" si="44"/>
        <v>52020</v>
      </c>
    </row>
    <row r="45" spans="1:14" x14ac:dyDescent="0.25">
      <c r="A45" s="133"/>
      <c r="B45" s="6" t="s">
        <v>45</v>
      </c>
      <c r="C45" s="26">
        <v>0</v>
      </c>
      <c r="D45" s="26">
        <v>0</v>
      </c>
      <c r="E45" s="26">
        <v>8906.7800000000007</v>
      </c>
      <c r="F45" s="21"/>
      <c r="G45" s="26">
        <v>9000</v>
      </c>
      <c r="H45" s="7">
        <f t="shared" ref="H45:I45" si="45">G45*1.02</f>
        <v>9180</v>
      </c>
      <c r="I45" s="7">
        <f t="shared" si="45"/>
        <v>9363.6</v>
      </c>
    </row>
    <row r="46" spans="1:14" x14ac:dyDescent="0.25">
      <c r="A46" s="133"/>
      <c r="B46" s="6" t="s">
        <v>46</v>
      </c>
      <c r="C46" s="26">
        <v>60000</v>
      </c>
      <c r="D46" s="26">
        <v>60000</v>
      </c>
      <c r="E46" s="26">
        <v>17043.099999999999</v>
      </c>
      <c r="F46" s="21">
        <f>E46/D46</f>
        <v>0.28405166666666665</v>
      </c>
      <c r="G46" s="26">
        <v>43000</v>
      </c>
      <c r="H46" s="7">
        <f t="shared" ref="H46:I46" si="46">G46*1.02</f>
        <v>43860</v>
      </c>
      <c r="I46" s="7">
        <f t="shared" si="46"/>
        <v>44737.200000000004</v>
      </c>
    </row>
    <row r="47" spans="1:14" x14ac:dyDescent="0.25">
      <c r="A47" s="133"/>
      <c r="B47" s="6" t="s">
        <v>47</v>
      </c>
      <c r="C47" s="26"/>
      <c r="D47" s="26">
        <v>0</v>
      </c>
      <c r="E47" s="26">
        <f>4985.36+879.76</f>
        <v>5865.12</v>
      </c>
      <c r="F47" s="21"/>
      <c r="G47" s="26">
        <v>35500</v>
      </c>
      <c r="H47" s="7">
        <f t="shared" ref="H47:I47" si="47">G47*1.02</f>
        <v>36210</v>
      </c>
      <c r="I47" s="7">
        <f t="shared" si="47"/>
        <v>36934.199999999997</v>
      </c>
    </row>
    <row r="48" spans="1:14" x14ac:dyDescent="0.25">
      <c r="A48" s="133"/>
      <c r="B48" s="6" t="s">
        <v>48</v>
      </c>
      <c r="C48" s="26">
        <v>0</v>
      </c>
      <c r="D48" s="26">
        <v>17900</v>
      </c>
      <c r="E48" s="26">
        <v>17879.88</v>
      </c>
      <c r="F48" s="21">
        <f>E48/D48</f>
        <v>0.99887597765363134</v>
      </c>
      <c r="G48" s="26">
        <v>0</v>
      </c>
      <c r="H48" s="7">
        <f t="shared" ref="H48:I48" si="48">G48*1.02</f>
        <v>0</v>
      </c>
      <c r="I48" s="7">
        <f t="shared" si="48"/>
        <v>0</v>
      </c>
    </row>
    <row r="49" spans="1:9" x14ac:dyDescent="0.25">
      <c r="A49" s="133"/>
      <c r="B49" s="6" t="s">
        <v>49</v>
      </c>
      <c r="C49" s="26">
        <v>0</v>
      </c>
      <c r="D49" s="26">
        <v>15000</v>
      </c>
      <c r="E49" s="26">
        <f>441.96+2504.42+18222.45</f>
        <v>21168.83</v>
      </c>
      <c r="F49" s="21">
        <f>E49/D49</f>
        <v>1.4112553333333335</v>
      </c>
      <c r="G49" s="26"/>
      <c r="H49" s="7">
        <f t="shared" ref="H49:I49" si="49">G49*1.02</f>
        <v>0</v>
      </c>
      <c r="I49" s="7">
        <f t="shared" si="49"/>
        <v>0</v>
      </c>
    </row>
    <row r="50" spans="1:9" x14ac:dyDescent="0.25">
      <c r="A50" s="133"/>
      <c r="B50" s="6" t="s">
        <v>50</v>
      </c>
      <c r="C50" s="26">
        <v>0</v>
      </c>
      <c r="D50" s="26">
        <v>33629</v>
      </c>
      <c r="E50" s="26">
        <f>28859.95+8420.23+1485.92</f>
        <v>38766.1</v>
      </c>
      <c r="F50" s="21">
        <f t="shared" ref="F50:F63" si="50">E50/D50</f>
        <v>1.1527580362187397</v>
      </c>
      <c r="G50" s="26"/>
      <c r="H50" s="7">
        <f t="shared" ref="H50:I50" si="51">G50*1.02</f>
        <v>0</v>
      </c>
      <c r="I50" s="7">
        <f t="shared" si="51"/>
        <v>0</v>
      </c>
    </row>
    <row r="51" spans="1:9" x14ac:dyDescent="0.25">
      <c r="A51" s="133"/>
      <c r="B51" s="6" t="s">
        <v>51</v>
      </c>
      <c r="C51" s="26">
        <v>0</v>
      </c>
      <c r="D51" s="26">
        <v>12800</v>
      </c>
      <c r="E51" s="26">
        <v>21033.38</v>
      </c>
      <c r="F51" s="21">
        <f t="shared" si="50"/>
        <v>1.6432328125</v>
      </c>
      <c r="G51" s="26"/>
      <c r="H51" s="7">
        <f t="shared" ref="H51:I51" si="52">G51*1.02</f>
        <v>0</v>
      </c>
      <c r="I51" s="7">
        <f t="shared" si="52"/>
        <v>0</v>
      </c>
    </row>
    <row r="52" spans="1:9" x14ac:dyDescent="0.25">
      <c r="A52" s="133"/>
      <c r="B52" s="6" t="s">
        <v>52</v>
      </c>
      <c r="C52" s="26">
        <v>0</v>
      </c>
      <c r="D52" s="26">
        <v>24000</v>
      </c>
      <c r="E52" s="26">
        <v>24000</v>
      </c>
      <c r="F52" s="21">
        <f t="shared" si="50"/>
        <v>1</v>
      </c>
      <c r="G52" s="26"/>
      <c r="H52" s="7">
        <f t="shared" ref="H52:I52" si="53">G52*1.02</f>
        <v>0</v>
      </c>
      <c r="I52" s="7">
        <f t="shared" si="53"/>
        <v>0</v>
      </c>
    </row>
    <row r="53" spans="1:9" x14ac:dyDescent="0.25">
      <c r="A53" s="133"/>
      <c r="B53" s="20" t="s">
        <v>53</v>
      </c>
      <c r="C53" s="26">
        <v>0</v>
      </c>
      <c r="D53" s="26">
        <v>2000</v>
      </c>
      <c r="E53" s="26">
        <v>20600</v>
      </c>
      <c r="F53" s="21">
        <f t="shared" si="50"/>
        <v>10.3</v>
      </c>
      <c r="G53" s="26"/>
      <c r="H53" s="7">
        <f t="shared" ref="H53:I53" si="54">G53*1.02</f>
        <v>0</v>
      </c>
      <c r="I53" s="7">
        <f t="shared" si="54"/>
        <v>0</v>
      </c>
    </row>
    <row r="54" spans="1:9" x14ac:dyDescent="0.25">
      <c r="A54" s="133"/>
      <c r="B54" s="20" t="s">
        <v>54</v>
      </c>
      <c r="C54" s="26">
        <v>0</v>
      </c>
      <c r="D54" s="26">
        <v>20800</v>
      </c>
      <c r="E54" s="26">
        <v>21680.53</v>
      </c>
      <c r="F54" s="21">
        <f t="shared" si="50"/>
        <v>1.042333173076923</v>
      </c>
      <c r="G54" s="26">
        <v>20800</v>
      </c>
      <c r="H54" s="7">
        <f t="shared" ref="H54:I54" si="55">G54*1.02</f>
        <v>21216</v>
      </c>
      <c r="I54" s="7">
        <f t="shared" si="55"/>
        <v>21640.32</v>
      </c>
    </row>
    <row r="55" spans="1:9" x14ac:dyDescent="0.25">
      <c r="A55" s="133"/>
      <c r="B55" s="20" t="s">
        <v>55</v>
      </c>
      <c r="C55" s="26">
        <v>0</v>
      </c>
      <c r="D55" s="26">
        <v>0</v>
      </c>
      <c r="E55" s="26">
        <v>321.16000000000003</v>
      </c>
      <c r="F55" s="21"/>
      <c r="G55" s="26"/>
      <c r="H55" s="7">
        <f t="shared" ref="H55:I55" si="56">G55*1.02</f>
        <v>0</v>
      </c>
      <c r="I55" s="7">
        <f t="shared" si="56"/>
        <v>0</v>
      </c>
    </row>
    <row r="56" spans="1:9" x14ac:dyDescent="0.25">
      <c r="A56" s="133"/>
      <c r="B56" s="20" t="s">
        <v>56</v>
      </c>
      <c r="C56" s="26">
        <v>0</v>
      </c>
      <c r="D56" s="26">
        <v>3000</v>
      </c>
      <c r="E56" s="26">
        <v>2995.35</v>
      </c>
      <c r="F56" s="21">
        <f t="shared" si="50"/>
        <v>0.99844999999999995</v>
      </c>
      <c r="G56" s="6"/>
      <c r="H56" s="7">
        <f t="shared" ref="H56:I56" si="57">G56*1.02</f>
        <v>0</v>
      </c>
      <c r="I56" s="7">
        <f t="shared" si="57"/>
        <v>0</v>
      </c>
    </row>
    <row r="57" spans="1:9" x14ac:dyDescent="0.25">
      <c r="A57" s="133"/>
      <c r="B57" s="20" t="s">
        <v>57</v>
      </c>
      <c r="C57" s="26">
        <v>2000</v>
      </c>
      <c r="D57" s="26">
        <v>2000</v>
      </c>
      <c r="E57" s="26">
        <v>0</v>
      </c>
      <c r="F57" s="21">
        <f t="shared" si="50"/>
        <v>0</v>
      </c>
      <c r="G57" s="6"/>
      <c r="H57" s="7">
        <f t="shared" ref="H57:I57" si="58">G57*1.02</f>
        <v>0</v>
      </c>
      <c r="I57" s="7">
        <f t="shared" si="58"/>
        <v>0</v>
      </c>
    </row>
    <row r="58" spans="1:9" x14ac:dyDescent="0.25">
      <c r="A58" s="133"/>
      <c r="B58" s="20" t="s">
        <v>58</v>
      </c>
      <c r="C58" s="26">
        <v>0</v>
      </c>
      <c r="D58" s="26">
        <v>0</v>
      </c>
      <c r="E58" s="26">
        <v>39.19</v>
      </c>
      <c r="F58" s="21"/>
      <c r="G58" s="6"/>
      <c r="H58" s="7">
        <f t="shared" ref="H58:I58" si="59">G58*1.02</f>
        <v>0</v>
      </c>
      <c r="I58" s="7">
        <f t="shared" si="59"/>
        <v>0</v>
      </c>
    </row>
    <row r="59" spans="1:9" x14ac:dyDescent="0.25">
      <c r="A59" s="133"/>
      <c r="B59" s="20" t="s">
        <v>59</v>
      </c>
      <c r="C59" s="26">
        <v>9250</v>
      </c>
      <c r="D59" s="26">
        <v>7105</v>
      </c>
      <c r="E59" s="26">
        <v>7104.78</v>
      </c>
      <c r="F59" s="21">
        <f t="shared" si="50"/>
        <v>0.99996903589021813</v>
      </c>
      <c r="G59" s="26">
        <v>7220</v>
      </c>
      <c r="H59" s="7">
        <f t="shared" ref="H59:I59" si="60">G59*1.02</f>
        <v>7364.4000000000005</v>
      </c>
      <c r="I59" s="7">
        <f t="shared" si="60"/>
        <v>7511.688000000001</v>
      </c>
    </row>
    <row r="60" spans="1:9" x14ac:dyDescent="0.25">
      <c r="A60" s="133"/>
      <c r="B60" s="20" t="s">
        <v>60</v>
      </c>
      <c r="C60" s="26">
        <v>0</v>
      </c>
      <c r="D60" s="26">
        <v>152640</v>
      </c>
      <c r="E60" s="26">
        <v>152640</v>
      </c>
      <c r="F60" s="21">
        <f t="shared" si="50"/>
        <v>1</v>
      </c>
      <c r="G60" s="26">
        <v>152640</v>
      </c>
      <c r="H60" s="7">
        <f t="shared" ref="H60:I60" si="61">G60*1.02</f>
        <v>155692.79999999999</v>
      </c>
      <c r="I60" s="7">
        <f t="shared" si="61"/>
        <v>158806.65599999999</v>
      </c>
    </row>
    <row r="61" spans="1:9" x14ac:dyDescent="0.25">
      <c r="A61" s="133"/>
      <c r="B61" s="52" t="s">
        <v>61</v>
      </c>
      <c r="C61" s="26">
        <f>SUM(C43:C60)</f>
        <v>117465</v>
      </c>
      <c r="D61" s="26">
        <f>SUM(D43:D60)</f>
        <v>404589</v>
      </c>
      <c r="E61" s="26">
        <f>SUM(E43:E60)</f>
        <v>422197.75000000006</v>
      </c>
      <c r="F61" s="21">
        <f t="shared" si="50"/>
        <v>1.0435225624028337</v>
      </c>
      <c r="G61" s="30">
        <f>SUM(G43:G60)</f>
        <v>333160</v>
      </c>
      <c r="H61" s="30">
        <f t="shared" ref="H61:I61" si="62">SUM(H43:H60)</f>
        <v>339823.19999999995</v>
      </c>
      <c r="I61" s="30">
        <f t="shared" si="62"/>
        <v>346619.66399999999</v>
      </c>
    </row>
    <row r="62" spans="1:9" x14ac:dyDescent="0.25">
      <c r="A62" s="134"/>
      <c r="B62" s="52" t="s">
        <v>62</v>
      </c>
      <c r="C62" s="26">
        <f>C61+C41</f>
        <v>2264127</v>
      </c>
      <c r="D62" s="26">
        <f t="shared" ref="D62:I62" si="63">D61+D41</f>
        <v>2774011</v>
      </c>
      <c r="E62" s="26">
        <f t="shared" si="63"/>
        <v>2225356.79</v>
      </c>
      <c r="F62" s="21">
        <f t="shared" si="50"/>
        <v>0.80221628176672699</v>
      </c>
      <c r="G62" s="30">
        <f t="shared" si="63"/>
        <v>2845331</v>
      </c>
      <c r="H62" s="30">
        <f t="shared" si="63"/>
        <v>2902237.62</v>
      </c>
      <c r="I62" s="30">
        <f t="shared" si="63"/>
        <v>2960282.3723999998</v>
      </c>
    </row>
    <row r="63" spans="1:9" x14ac:dyDescent="0.25">
      <c r="A63" s="53">
        <v>310</v>
      </c>
      <c r="B63" s="54" t="s">
        <v>63</v>
      </c>
      <c r="C63" s="55">
        <f>C62+C25</f>
        <v>2274127</v>
      </c>
      <c r="D63" s="55">
        <f t="shared" ref="D63:G63" si="64">D62+D25</f>
        <v>2776211</v>
      </c>
      <c r="E63" s="55">
        <f t="shared" si="64"/>
        <v>2227556.79</v>
      </c>
      <c r="F63" s="56">
        <f t="shared" si="50"/>
        <v>0.80237301487531032</v>
      </c>
      <c r="G63" s="55">
        <f t="shared" si="64"/>
        <v>2845331</v>
      </c>
      <c r="H63" s="55">
        <f t="shared" ref="H63:I63" si="65">H62+H25</f>
        <v>2902237.62</v>
      </c>
      <c r="I63" s="55">
        <f t="shared" si="65"/>
        <v>2960282.3723999998</v>
      </c>
    </row>
    <row r="64" spans="1:9" x14ac:dyDescent="0.25">
      <c r="A64" s="57">
        <v>322</v>
      </c>
      <c r="B64" s="58" t="s">
        <v>64</v>
      </c>
      <c r="C64" s="59">
        <f>1268000</f>
        <v>1268000</v>
      </c>
      <c r="D64" s="59">
        <f>541145</f>
        <v>541145</v>
      </c>
      <c r="E64" s="59">
        <v>541144.69999999995</v>
      </c>
      <c r="F64" s="60">
        <f>E64/D64</f>
        <v>0.99999944561993537</v>
      </c>
      <c r="G64" s="59">
        <f>257239-12909.85</f>
        <v>244329.15</v>
      </c>
      <c r="H64" s="59">
        <f t="shared" ref="H64:I64" si="66">257239-12909.85</f>
        <v>244329.15</v>
      </c>
      <c r="I64" s="59">
        <f t="shared" si="66"/>
        <v>244329.15</v>
      </c>
    </row>
    <row r="65" spans="1:9" ht="15.75" x14ac:dyDescent="0.25">
      <c r="A65" s="61">
        <v>3</v>
      </c>
      <c r="B65" s="11" t="s">
        <v>65</v>
      </c>
      <c r="C65" s="62">
        <f>C64+C63</f>
        <v>3542127</v>
      </c>
      <c r="D65" s="62">
        <f t="shared" ref="D65:G65" si="67">D64+D63</f>
        <v>3317356</v>
      </c>
      <c r="E65" s="62">
        <f t="shared" si="67"/>
        <v>2768701.49</v>
      </c>
      <c r="F65" s="63">
        <f>E65/D65</f>
        <v>0.83461090398498083</v>
      </c>
      <c r="G65" s="62">
        <f t="shared" si="67"/>
        <v>3089660.15</v>
      </c>
      <c r="H65" s="62">
        <f t="shared" ref="H65:I65" si="68">H64+H63</f>
        <v>3146566.77</v>
      </c>
      <c r="I65" s="62">
        <f t="shared" si="68"/>
        <v>3204611.5223999997</v>
      </c>
    </row>
    <row r="66" spans="1:9" ht="3" customHeight="1" x14ac:dyDescent="0.25">
      <c r="A66" s="64"/>
      <c r="B66" s="65"/>
      <c r="C66" s="66"/>
      <c r="D66" s="66"/>
      <c r="E66" s="66"/>
      <c r="F66" s="67"/>
      <c r="G66" s="66"/>
      <c r="H66" s="7"/>
      <c r="I66" s="7"/>
    </row>
    <row r="67" spans="1:9" x14ac:dyDescent="0.25">
      <c r="A67" s="6">
        <v>411</v>
      </c>
      <c r="B67" s="6" t="s">
        <v>66</v>
      </c>
      <c r="C67" s="26">
        <v>0</v>
      </c>
      <c r="D67" s="26">
        <v>22000</v>
      </c>
      <c r="E67" s="26">
        <v>22000</v>
      </c>
      <c r="F67" s="21">
        <f>E67/D67</f>
        <v>1</v>
      </c>
      <c r="G67" s="26">
        <v>0</v>
      </c>
      <c r="H67" s="7"/>
      <c r="I67" s="7"/>
    </row>
    <row r="68" spans="1:9" x14ac:dyDescent="0.25">
      <c r="A68" s="6">
        <v>453</v>
      </c>
      <c r="B68" s="6" t="s">
        <v>67</v>
      </c>
      <c r="C68" s="26">
        <v>10810</v>
      </c>
      <c r="D68" s="26">
        <v>175448</v>
      </c>
      <c r="E68" s="26">
        <v>175448.33</v>
      </c>
      <c r="F68" s="21">
        <f>E68/D68</f>
        <v>1.0000018808991837</v>
      </c>
      <c r="G68" s="26">
        <v>10892.85</v>
      </c>
      <c r="H68" s="7">
        <v>20000</v>
      </c>
      <c r="I68" s="7">
        <v>20000</v>
      </c>
    </row>
    <row r="69" spans="1:9" x14ac:dyDescent="0.25">
      <c r="A69" s="6">
        <v>454</v>
      </c>
      <c r="B69" s="6" t="s">
        <v>68</v>
      </c>
      <c r="C69" s="26">
        <v>0</v>
      </c>
      <c r="D69" s="26">
        <v>0</v>
      </c>
      <c r="E69" s="26">
        <v>0</v>
      </c>
      <c r="F69" s="21">
        <v>0</v>
      </c>
      <c r="G69" s="26">
        <v>230000</v>
      </c>
      <c r="H69" s="7">
        <v>50000</v>
      </c>
      <c r="I69" s="7">
        <v>50000</v>
      </c>
    </row>
    <row r="70" spans="1:9" ht="15.75" x14ac:dyDescent="0.25">
      <c r="A70" s="68">
        <v>4</v>
      </c>
      <c r="B70" s="68" t="s">
        <v>69</v>
      </c>
      <c r="C70" s="69">
        <f>SUM(C67:C69)</f>
        <v>10810</v>
      </c>
      <c r="D70" s="69">
        <f t="shared" ref="D70:I70" si="69">SUM(D67:D69)</f>
        <v>197448</v>
      </c>
      <c r="E70" s="69">
        <f t="shared" si="69"/>
        <v>197448.33</v>
      </c>
      <c r="F70" s="70">
        <f>E70/D70</f>
        <v>1.0000016713261213</v>
      </c>
      <c r="G70" s="69">
        <f t="shared" si="69"/>
        <v>240892.85</v>
      </c>
      <c r="H70" s="69">
        <f t="shared" si="69"/>
        <v>70000</v>
      </c>
      <c r="I70" s="69">
        <f t="shared" si="69"/>
        <v>70000</v>
      </c>
    </row>
    <row r="71" spans="1:9" x14ac:dyDescent="0.25">
      <c r="H71" s="7"/>
      <c r="I71" s="7"/>
    </row>
    <row r="72" spans="1:9" ht="18.75" x14ac:dyDescent="0.3">
      <c r="A72" s="154" t="s">
        <v>70</v>
      </c>
      <c r="B72" s="155"/>
      <c r="C72" s="155"/>
      <c r="D72" s="155"/>
      <c r="E72" s="155"/>
      <c r="F72" s="155"/>
      <c r="G72" s="155"/>
      <c r="H72" s="155"/>
      <c r="I72" s="156"/>
    </row>
    <row r="73" spans="1:9" ht="36" customHeight="1" x14ac:dyDescent="0.25">
      <c r="A73" s="135" t="s">
        <v>71</v>
      </c>
      <c r="B73" s="136"/>
      <c r="C73" s="2" t="s">
        <v>0</v>
      </c>
      <c r="D73" s="2" t="s">
        <v>1</v>
      </c>
      <c r="E73" s="3" t="s">
        <v>2</v>
      </c>
      <c r="F73" s="3" t="s">
        <v>3</v>
      </c>
      <c r="G73" s="71">
        <v>2017</v>
      </c>
      <c r="H73" s="71">
        <v>2018</v>
      </c>
      <c r="I73" s="71">
        <v>2019</v>
      </c>
    </row>
    <row r="74" spans="1:9" x14ac:dyDescent="0.25">
      <c r="A74" s="123" t="s">
        <v>21</v>
      </c>
      <c r="B74" s="124"/>
      <c r="C74" s="72">
        <f>C63+C20</f>
        <v>6023210</v>
      </c>
      <c r="D74" s="72">
        <f t="shared" ref="D74:E74" si="70">D63+D20</f>
        <v>6504197</v>
      </c>
      <c r="E74" s="72">
        <f t="shared" si="70"/>
        <v>5205518.5600000005</v>
      </c>
      <c r="F74" s="73">
        <f>E74/D74</f>
        <v>0.80033224085924837</v>
      </c>
      <c r="G74" s="74">
        <f>G20+G63</f>
        <v>6997831</v>
      </c>
      <c r="H74" s="74">
        <f t="shared" ref="H74:I74" si="71">H20+H63</f>
        <v>7137787.6200000001</v>
      </c>
      <c r="I74" s="74">
        <f t="shared" si="71"/>
        <v>7280543.3723999998</v>
      </c>
    </row>
    <row r="75" spans="1:9" x14ac:dyDescent="0.25">
      <c r="A75" s="125" t="s">
        <v>24</v>
      </c>
      <c r="B75" s="126"/>
      <c r="C75" s="75">
        <f>C64+C23</f>
        <v>1306000</v>
      </c>
      <c r="D75" s="75">
        <f t="shared" ref="D75:E75" si="72">D64+D23</f>
        <v>579145</v>
      </c>
      <c r="E75" s="75">
        <f t="shared" si="72"/>
        <v>571755.40999999992</v>
      </c>
      <c r="F75" s="76">
        <f>E75/D75</f>
        <v>0.98724051835032667</v>
      </c>
      <c r="G75" s="77">
        <f>G64+G23</f>
        <v>268329.15000000002</v>
      </c>
      <c r="H75" s="77">
        <f t="shared" ref="H75:I75" si="73">H64+H23</f>
        <v>268329.15000000002</v>
      </c>
      <c r="I75" s="77">
        <f t="shared" si="73"/>
        <v>268329.15000000002</v>
      </c>
    </row>
    <row r="76" spans="1:9" x14ac:dyDescent="0.25">
      <c r="A76" s="127" t="s">
        <v>72</v>
      </c>
      <c r="B76" s="128"/>
      <c r="C76" s="78">
        <f>C70</f>
        <v>10810</v>
      </c>
      <c r="D76" s="78">
        <f t="shared" ref="D76:E76" si="74">D70</f>
        <v>197448</v>
      </c>
      <c r="E76" s="78">
        <f t="shared" si="74"/>
        <v>197448.33</v>
      </c>
      <c r="F76" s="79">
        <f>E76/D76</f>
        <v>1.0000016713261213</v>
      </c>
      <c r="G76" s="80">
        <f>G70</f>
        <v>240892.85</v>
      </c>
      <c r="H76" s="80">
        <f t="shared" ref="H76:I76" si="75">H70</f>
        <v>70000</v>
      </c>
      <c r="I76" s="80">
        <f t="shared" si="75"/>
        <v>70000</v>
      </c>
    </row>
    <row r="77" spans="1:9" ht="16.5" thickBot="1" x14ac:dyDescent="0.3">
      <c r="A77" s="129"/>
      <c r="B77" s="130"/>
      <c r="C77" s="81">
        <f>SUM(C74:C76)</f>
        <v>7340020</v>
      </c>
      <c r="D77" s="81">
        <f t="shared" ref="D77:G77" si="76">SUM(D74:D76)</f>
        <v>7280790</v>
      </c>
      <c r="E77" s="81">
        <f t="shared" si="76"/>
        <v>5974722.3000000007</v>
      </c>
      <c r="F77" s="82">
        <f>E77/D77</f>
        <v>0.82061456243072539</v>
      </c>
      <c r="G77" s="83">
        <f t="shared" si="76"/>
        <v>7507053</v>
      </c>
      <c r="H77" s="83">
        <f t="shared" ref="H77:I77" si="77">SUM(H74:H76)</f>
        <v>7476116.7700000005</v>
      </c>
      <c r="I77" s="83">
        <f t="shared" si="77"/>
        <v>7618872.5224000001</v>
      </c>
    </row>
  </sheetData>
  <mergeCells count="10">
    <mergeCell ref="A74:B74"/>
    <mergeCell ref="A75:B75"/>
    <mergeCell ref="A76:B76"/>
    <mergeCell ref="A77:B77"/>
    <mergeCell ref="J1:N1"/>
    <mergeCell ref="J12:N12"/>
    <mergeCell ref="A26:A62"/>
    <mergeCell ref="J26:N26"/>
    <mergeCell ref="A73:B73"/>
    <mergeCell ref="A72:I72"/>
  </mergeCells>
  <pageMargins left="0" right="0" top="0.15748031496062992" bottom="0.1968503937007874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workbookViewId="0">
      <selection activeCell="I30" sqref="I30"/>
    </sheetView>
  </sheetViews>
  <sheetFormatPr defaultRowHeight="15" x14ac:dyDescent="0.25"/>
  <cols>
    <col min="2" max="2" width="13" customWidth="1"/>
    <col min="3" max="3" width="13.5703125" customWidth="1"/>
    <col min="4" max="4" width="12.42578125" customWidth="1"/>
    <col min="5" max="5" width="12.85546875" customWidth="1"/>
    <col min="6" max="6" width="10.85546875" customWidth="1"/>
    <col min="7" max="7" width="12.5703125" customWidth="1"/>
    <col min="8" max="8" width="1.85546875" customWidth="1"/>
    <col min="9" max="9" width="14.5703125" customWidth="1"/>
    <col min="10" max="10" width="1.28515625" customWidth="1"/>
    <col min="11" max="11" width="13.7109375" customWidth="1"/>
    <col min="12" max="12" width="1.7109375" customWidth="1"/>
    <col min="13" max="13" width="13.85546875" bestFit="1" customWidth="1"/>
  </cols>
  <sheetData>
    <row r="1" spans="1:13" ht="15.75" thickBot="1" x14ac:dyDescent="0.3"/>
    <row r="2" spans="1:13" ht="31.5" x14ac:dyDescent="0.25">
      <c r="A2" s="140" t="s">
        <v>73</v>
      </c>
      <c r="B2" s="142" t="s">
        <v>74</v>
      </c>
      <c r="C2" s="142"/>
      <c r="D2" s="142"/>
      <c r="E2" s="142"/>
      <c r="F2" s="142"/>
      <c r="G2" s="143"/>
      <c r="H2" s="84"/>
      <c r="I2" s="108" t="s">
        <v>75</v>
      </c>
      <c r="J2" s="84"/>
      <c r="K2" s="85" t="s">
        <v>72</v>
      </c>
      <c r="M2" s="86" t="s">
        <v>76</v>
      </c>
    </row>
    <row r="3" spans="1:13" x14ac:dyDescent="0.25">
      <c r="A3" s="141"/>
      <c r="B3" s="87">
        <v>610</v>
      </c>
      <c r="C3" s="87">
        <v>620</v>
      </c>
      <c r="D3" s="87">
        <v>630</v>
      </c>
      <c r="E3" s="87">
        <v>640</v>
      </c>
      <c r="F3" s="87">
        <v>650</v>
      </c>
      <c r="G3" s="88" t="s">
        <v>77</v>
      </c>
      <c r="I3" s="89">
        <v>700</v>
      </c>
      <c r="K3" s="89">
        <v>800</v>
      </c>
      <c r="M3" s="90"/>
    </row>
    <row r="4" spans="1:13" x14ac:dyDescent="0.25">
      <c r="A4" s="91">
        <v>1</v>
      </c>
      <c r="B4" s="104">
        <v>110.95</v>
      </c>
      <c r="C4" s="104">
        <v>42.04</v>
      </c>
      <c r="D4" s="104">
        <v>30.1</v>
      </c>
      <c r="E4" s="104">
        <v>13.8</v>
      </c>
      <c r="F4" s="104">
        <v>9.19</v>
      </c>
      <c r="G4" s="105">
        <f>SUM(B4:F4)</f>
        <v>206.08</v>
      </c>
      <c r="I4" s="107">
        <v>0</v>
      </c>
      <c r="K4" s="107">
        <v>73.33</v>
      </c>
      <c r="M4" s="111">
        <f>G4+I4+K4</f>
        <v>279.41000000000003</v>
      </c>
    </row>
    <row r="5" spans="1:13" x14ac:dyDescent="0.25">
      <c r="A5" s="91">
        <v>2</v>
      </c>
      <c r="B5" s="104">
        <f>'[1]Rekap. výdavky'!C6</f>
        <v>0</v>
      </c>
      <c r="C5" s="104">
        <v>0.63</v>
      </c>
      <c r="D5" s="104">
        <v>21.3</v>
      </c>
      <c r="E5" s="104">
        <f>'[1]Rekap. výdavky'!M6</f>
        <v>0</v>
      </c>
      <c r="F5" s="104">
        <f>'[1]Rekap. výdavky'!N6</f>
        <v>0</v>
      </c>
      <c r="G5" s="105">
        <f t="shared" ref="G5:G16" si="0">SUM(B5:F5)</f>
        <v>21.93</v>
      </c>
      <c r="I5" s="107">
        <v>0</v>
      </c>
      <c r="K5" s="107"/>
      <c r="M5" s="111">
        <f t="shared" ref="M5:M16" si="1">G5+I5+K5</f>
        <v>21.93</v>
      </c>
    </row>
    <row r="6" spans="1:13" x14ac:dyDescent="0.25">
      <c r="A6" s="91">
        <v>3</v>
      </c>
      <c r="B6" s="104">
        <v>6.85</v>
      </c>
      <c r="C6" s="104">
        <v>11.17</v>
      </c>
      <c r="D6" s="104">
        <v>78.959999999999994</v>
      </c>
      <c r="E6" s="104">
        <v>0.7</v>
      </c>
      <c r="F6" s="104">
        <f>'[1]Rekap. výdavky'!N7</f>
        <v>0</v>
      </c>
      <c r="G6" s="105">
        <f t="shared" si="0"/>
        <v>97.679999999999993</v>
      </c>
      <c r="I6" s="107">
        <v>50</v>
      </c>
      <c r="K6" s="107"/>
      <c r="M6" s="111">
        <f t="shared" si="1"/>
        <v>147.68</v>
      </c>
    </row>
    <row r="7" spans="1:13" x14ac:dyDescent="0.25">
      <c r="A7" s="91">
        <v>4</v>
      </c>
      <c r="B7" s="104">
        <v>16.77</v>
      </c>
      <c r="C7" s="104">
        <v>6.7</v>
      </c>
      <c r="D7" s="104">
        <v>8.5</v>
      </c>
      <c r="E7" s="104">
        <v>0.2</v>
      </c>
      <c r="F7" s="104">
        <f>'[1]Rekap. výdavky'!N8</f>
        <v>0</v>
      </c>
      <c r="G7" s="105">
        <f t="shared" si="0"/>
        <v>32.17</v>
      </c>
      <c r="I7" s="107">
        <f>'[1]Rekap. výdavky'!O8</f>
        <v>0</v>
      </c>
      <c r="K7" s="107"/>
      <c r="M7" s="111">
        <f t="shared" si="1"/>
        <v>32.17</v>
      </c>
    </row>
    <row r="8" spans="1:13" x14ac:dyDescent="0.25">
      <c r="A8" s="91">
        <v>5</v>
      </c>
      <c r="B8" s="104">
        <v>83</v>
      </c>
      <c r="C8" s="104">
        <v>30.13</v>
      </c>
      <c r="D8" s="104">
        <v>25.6</v>
      </c>
      <c r="E8" s="104">
        <v>0.15</v>
      </c>
      <c r="F8" s="104">
        <f>'[1]Rekap. výdavky'!N9</f>
        <v>0</v>
      </c>
      <c r="G8" s="105">
        <f t="shared" si="0"/>
        <v>138.88</v>
      </c>
      <c r="I8" s="107">
        <v>0</v>
      </c>
      <c r="K8" s="107"/>
      <c r="M8" s="111">
        <f t="shared" si="1"/>
        <v>138.88</v>
      </c>
    </row>
    <row r="9" spans="1:13" x14ac:dyDescent="0.25">
      <c r="A9" s="91">
        <v>6</v>
      </c>
      <c r="B9" s="104">
        <v>16.809999999999999</v>
      </c>
      <c r="C9" s="104">
        <v>6.19</v>
      </c>
      <c r="D9" s="104">
        <v>51.69</v>
      </c>
      <c r="E9" s="104">
        <v>598.12</v>
      </c>
      <c r="F9" s="104">
        <f>'[1]Rekap. výdavky'!N10</f>
        <v>0</v>
      </c>
      <c r="G9" s="105">
        <f t="shared" si="0"/>
        <v>672.81</v>
      </c>
      <c r="I9" s="107">
        <v>555.23900000000003</v>
      </c>
      <c r="K9" s="107"/>
      <c r="M9" s="111">
        <f t="shared" si="1"/>
        <v>1228.049</v>
      </c>
    </row>
    <row r="10" spans="1:13" x14ac:dyDescent="0.25">
      <c r="A10" s="91">
        <v>7</v>
      </c>
      <c r="B10" s="104">
        <f>'[1]Rekap. výdavky'!C11</f>
        <v>0</v>
      </c>
      <c r="C10" s="104">
        <f>'[1]Rekap. výdavky'!D11</f>
        <v>0</v>
      </c>
      <c r="D10" s="104">
        <v>187.73</v>
      </c>
      <c r="E10" s="104">
        <f>'[1]Rekap. výdavky'!M11</f>
        <v>0</v>
      </c>
      <c r="F10" s="104">
        <f>'[1]Rekap. výdavky'!N11</f>
        <v>0</v>
      </c>
      <c r="G10" s="105">
        <f t="shared" si="0"/>
        <v>187.73</v>
      </c>
      <c r="I10" s="107">
        <v>139.1</v>
      </c>
      <c r="K10" s="107"/>
      <c r="M10" s="111">
        <f t="shared" si="1"/>
        <v>326.83</v>
      </c>
    </row>
    <row r="11" spans="1:13" x14ac:dyDescent="0.25">
      <c r="A11" s="91">
        <v>8</v>
      </c>
      <c r="B11" s="104">
        <v>2427.3209999999999</v>
      </c>
      <c r="C11" s="104">
        <v>873.60599999999999</v>
      </c>
      <c r="D11" s="104">
        <v>531.82500000000005</v>
      </c>
      <c r="E11" s="104">
        <v>100.145</v>
      </c>
      <c r="F11" s="104">
        <f>'[1]Rekap. výdavky'!N12</f>
        <v>0</v>
      </c>
      <c r="G11" s="105">
        <f t="shared" si="0"/>
        <v>3932.8969999999995</v>
      </c>
      <c r="I11" s="107">
        <v>25.5</v>
      </c>
      <c r="K11" s="107"/>
      <c r="M11" s="111">
        <f t="shared" si="1"/>
        <v>3958.3969999999995</v>
      </c>
    </row>
    <row r="12" spans="1:13" x14ac:dyDescent="0.25">
      <c r="A12" s="91">
        <v>9</v>
      </c>
      <c r="B12" s="104">
        <f>'[1]Rekap. výdavky'!C13</f>
        <v>0</v>
      </c>
      <c r="C12" s="104">
        <f>'[1]Rekap. výdavky'!D13</f>
        <v>0</v>
      </c>
      <c r="D12" s="104">
        <f>'[1]Rekap. výdavky'!E13</f>
        <v>0</v>
      </c>
      <c r="E12" s="104">
        <v>75</v>
      </c>
      <c r="F12" s="104">
        <f>'[1]Rekap. výdavky'!N13</f>
        <v>0</v>
      </c>
      <c r="G12" s="105">
        <f t="shared" si="0"/>
        <v>75</v>
      </c>
      <c r="I12" s="107">
        <f>'[1]Rekap. výdavky'!O13</f>
        <v>0</v>
      </c>
      <c r="K12" s="107"/>
      <c r="M12" s="111">
        <f t="shared" si="1"/>
        <v>75</v>
      </c>
    </row>
    <row r="13" spans="1:13" x14ac:dyDescent="0.25">
      <c r="A13" s="91">
        <v>10</v>
      </c>
      <c r="B13" s="104">
        <f>'[1]Rekap. výdavky'!C14</f>
        <v>0</v>
      </c>
      <c r="C13" s="104">
        <f>'[1]Rekap. výdavky'!D14</f>
        <v>0</v>
      </c>
      <c r="D13" s="104">
        <f>'[1]Rekap. výdavky'!E14</f>
        <v>0</v>
      </c>
      <c r="E13" s="104">
        <v>304.82499999999999</v>
      </c>
      <c r="F13" s="104">
        <f>'[1]Rekap. výdavky'!N14</f>
        <v>0</v>
      </c>
      <c r="G13" s="105">
        <f t="shared" si="0"/>
        <v>304.82499999999999</v>
      </c>
      <c r="I13" s="107">
        <v>44.222000000000001</v>
      </c>
      <c r="K13" s="107"/>
      <c r="M13" s="111">
        <f t="shared" si="1"/>
        <v>349.04699999999997</v>
      </c>
    </row>
    <row r="14" spans="1:13" x14ac:dyDescent="0.25">
      <c r="A14" s="91">
        <v>11</v>
      </c>
      <c r="B14" s="104">
        <v>17.920999999999999</v>
      </c>
      <c r="C14" s="104">
        <v>6.2590000000000003</v>
      </c>
      <c r="D14" s="104">
        <f>'[1]Rekap. výdavky'!E15</f>
        <v>11.270000000000001</v>
      </c>
      <c r="E14" s="104">
        <v>0.1</v>
      </c>
      <c r="F14" s="104">
        <f>'[1]Rekap. výdavky'!N15</f>
        <v>0</v>
      </c>
      <c r="G14" s="105">
        <f t="shared" si="0"/>
        <v>35.550000000000004</v>
      </c>
      <c r="I14" s="107">
        <v>8</v>
      </c>
      <c r="K14" s="107"/>
      <c r="M14" s="111">
        <f t="shared" si="1"/>
        <v>43.550000000000004</v>
      </c>
    </row>
    <row r="15" spans="1:13" x14ac:dyDescent="0.25">
      <c r="A15" s="91">
        <v>12</v>
      </c>
      <c r="B15" s="104">
        <v>57</v>
      </c>
      <c r="C15" s="104">
        <v>20.46</v>
      </c>
      <c r="D15" s="104">
        <v>7.25</v>
      </c>
      <c r="E15" s="104">
        <v>222.7</v>
      </c>
      <c r="F15" s="104">
        <f>'[1]Rekap. výdavky'!N16</f>
        <v>0</v>
      </c>
      <c r="G15" s="105">
        <f t="shared" si="0"/>
        <v>307.40999999999997</v>
      </c>
      <c r="I15" s="107">
        <v>12</v>
      </c>
      <c r="K15" s="107"/>
      <c r="M15" s="111">
        <f t="shared" si="1"/>
        <v>319.40999999999997</v>
      </c>
    </row>
    <row r="16" spans="1:13" x14ac:dyDescent="0.25">
      <c r="A16" s="91">
        <v>13</v>
      </c>
      <c r="B16" s="104">
        <v>320</v>
      </c>
      <c r="C16" s="104">
        <v>119.4</v>
      </c>
      <c r="D16" s="104">
        <v>129.44999999999999</v>
      </c>
      <c r="E16" s="104">
        <v>1.2</v>
      </c>
      <c r="F16" s="104">
        <f>'[1]Rekap. výdavky'!N17</f>
        <v>0</v>
      </c>
      <c r="G16" s="105">
        <f t="shared" si="0"/>
        <v>570.04999999999995</v>
      </c>
      <c r="I16" s="107">
        <v>16.649999999999999</v>
      </c>
      <c r="K16" s="107"/>
      <c r="M16" s="111">
        <f t="shared" si="1"/>
        <v>586.69999999999993</v>
      </c>
    </row>
    <row r="17" spans="1:13" ht="19.5" thickBot="1" x14ac:dyDescent="0.35">
      <c r="A17" s="92" t="s">
        <v>77</v>
      </c>
      <c r="B17" s="106">
        <f t="shared" ref="B17:G17" si="2">SUM(B4:B16)</f>
        <v>3056.6219999999998</v>
      </c>
      <c r="C17" s="106">
        <f t="shared" si="2"/>
        <v>1116.585</v>
      </c>
      <c r="D17" s="106">
        <f t="shared" si="2"/>
        <v>1083.675</v>
      </c>
      <c r="E17" s="106">
        <f t="shared" si="2"/>
        <v>1316.94</v>
      </c>
      <c r="F17" s="106">
        <f t="shared" si="2"/>
        <v>9.19</v>
      </c>
      <c r="G17" s="106">
        <f t="shared" si="2"/>
        <v>6583.0119999999997</v>
      </c>
      <c r="I17" s="109">
        <f>SUM(I4:I16)</f>
        <v>850.71100000000001</v>
      </c>
      <c r="K17" s="110">
        <f>SUM(K4:K16)</f>
        <v>73.33</v>
      </c>
      <c r="L17" s="93"/>
      <c r="M17" s="112">
        <f>SUM(M4:M16)</f>
        <v>7507.052999999999</v>
      </c>
    </row>
    <row r="18" spans="1:13" ht="16.5" thickBot="1" x14ac:dyDescent="0.3">
      <c r="I18" s="95"/>
    </row>
    <row r="19" spans="1:13" ht="31.5" x14ac:dyDescent="0.25">
      <c r="A19" s="144"/>
      <c r="B19" s="142" t="s">
        <v>21</v>
      </c>
      <c r="C19" s="142"/>
      <c r="D19" s="142"/>
      <c r="E19" s="142"/>
      <c r="F19" s="142"/>
      <c r="G19" s="143"/>
      <c r="I19" s="108" t="s">
        <v>24</v>
      </c>
      <c r="K19" s="85" t="s">
        <v>72</v>
      </c>
      <c r="M19" s="96" t="s">
        <v>78</v>
      </c>
    </row>
    <row r="20" spans="1:13" x14ac:dyDescent="0.25">
      <c r="A20" s="145"/>
      <c r="B20" s="146">
        <v>6997.8310000000001</v>
      </c>
      <c r="C20" s="147"/>
      <c r="D20" s="147"/>
      <c r="E20" s="147"/>
      <c r="F20" s="147"/>
      <c r="G20" s="148"/>
      <c r="H20" s="114"/>
      <c r="I20" s="137">
        <v>268.32900000000001</v>
      </c>
      <c r="J20" s="114"/>
      <c r="K20" s="137">
        <v>240.893</v>
      </c>
      <c r="L20" s="115"/>
      <c r="M20" s="137">
        <f>B20+I20+K20</f>
        <v>7507.0529999999999</v>
      </c>
    </row>
    <row r="21" spans="1:13" ht="15.75" thickBot="1" x14ac:dyDescent="0.3">
      <c r="A21" s="97"/>
      <c r="B21" s="149"/>
      <c r="C21" s="150"/>
      <c r="D21" s="150"/>
      <c r="E21" s="150"/>
      <c r="F21" s="150"/>
      <c r="G21" s="151"/>
      <c r="H21" s="114"/>
      <c r="I21" s="138"/>
      <c r="J21" s="114">
        <v>240.892</v>
      </c>
      <c r="K21" s="138"/>
      <c r="L21" s="115"/>
      <c r="M21" s="138"/>
    </row>
    <row r="22" spans="1:13" ht="19.5" thickBot="1" x14ac:dyDescent="0.35">
      <c r="A22" s="118" t="s">
        <v>77</v>
      </c>
      <c r="B22" s="152">
        <f>B20</f>
        <v>6997.8310000000001</v>
      </c>
      <c r="C22" s="152"/>
      <c r="D22" s="152"/>
      <c r="E22" s="152"/>
      <c r="F22" s="152"/>
      <c r="G22" s="153"/>
      <c r="I22" s="116">
        <f>I20</f>
        <v>268.32900000000001</v>
      </c>
      <c r="J22" s="94">
        <f>J21</f>
        <v>240.892</v>
      </c>
      <c r="K22" s="117">
        <f>K20</f>
        <v>240.893</v>
      </c>
      <c r="L22" s="98"/>
      <c r="M22" s="113">
        <f>M20</f>
        <v>7507.0529999999999</v>
      </c>
    </row>
    <row r="23" spans="1:13" x14ac:dyDescent="0.25">
      <c r="A23" s="119" t="s">
        <v>79</v>
      </c>
      <c r="B23" s="139">
        <f>B22-G17</f>
        <v>414.81900000000041</v>
      </c>
      <c r="C23" s="139"/>
      <c r="D23" s="139"/>
      <c r="E23" s="139"/>
      <c r="F23" s="139"/>
      <c r="G23" s="139"/>
      <c r="H23" s="120"/>
      <c r="I23" s="121">
        <f>I22-I17</f>
        <v>-582.38200000000006</v>
      </c>
      <c r="J23" s="120"/>
      <c r="K23" s="121">
        <f>K22-K17</f>
        <v>167.56299999999999</v>
      </c>
      <c r="L23" s="120"/>
      <c r="M23" s="122">
        <f>B23+I23+K23</f>
        <v>3.4106051316484809E-13</v>
      </c>
    </row>
    <row r="24" spans="1:13" x14ac:dyDescent="0.25">
      <c r="A24" s="99"/>
      <c r="B24" s="99"/>
      <c r="C24" s="100"/>
      <c r="D24" s="100"/>
      <c r="E24" s="100"/>
      <c r="F24" s="100"/>
      <c r="G24" s="93"/>
      <c r="I24" s="93"/>
      <c r="K24" s="93"/>
      <c r="M24" s="93"/>
    </row>
    <row r="25" spans="1:13" x14ac:dyDescent="0.25">
      <c r="A25" s="99"/>
      <c r="B25" s="99"/>
      <c r="C25" s="100"/>
      <c r="D25" s="100"/>
      <c r="E25" s="100"/>
      <c r="F25" s="100"/>
      <c r="G25" s="99"/>
    </row>
    <row r="26" spans="1:13" x14ac:dyDescent="0.25">
      <c r="A26" s="99"/>
      <c r="B26" s="99"/>
      <c r="C26" s="100"/>
      <c r="D26" s="100"/>
      <c r="E26" s="100"/>
      <c r="F26" s="100"/>
      <c r="G26" s="99"/>
    </row>
    <row r="27" spans="1:13" x14ac:dyDescent="0.25">
      <c r="A27" s="99"/>
      <c r="B27" s="99"/>
      <c r="C27" s="100"/>
      <c r="D27" s="100"/>
      <c r="E27" s="100"/>
      <c r="F27" s="100"/>
      <c r="G27" s="99"/>
    </row>
    <row r="28" spans="1:13" x14ac:dyDescent="0.25">
      <c r="A28" s="99"/>
      <c r="B28" s="99"/>
      <c r="C28" s="100"/>
      <c r="D28" s="100"/>
      <c r="E28" s="100"/>
      <c r="F28" s="100"/>
      <c r="G28" s="99"/>
    </row>
    <row r="29" spans="1:13" x14ac:dyDescent="0.25">
      <c r="A29" s="99"/>
      <c r="B29" s="99"/>
      <c r="C29" s="100"/>
      <c r="D29" s="100"/>
      <c r="E29" s="100"/>
      <c r="F29" s="100"/>
      <c r="G29" s="99"/>
    </row>
    <row r="30" spans="1:13" x14ac:dyDescent="0.25">
      <c r="A30" s="99"/>
      <c r="B30" s="99"/>
      <c r="C30" s="100"/>
      <c r="D30" s="100"/>
      <c r="E30" s="100"/>
      <c r="F30" s="100"/>
      <c r="G30" s="99"/>
    </row>
    <row r="31" spans="1:13" x14ac:dyDescent="0.25">
      <c r="A31" s="99"/>
      <c r="B31" s="99"/>
      <c r="C31" s="100"/>
      <c r="D31" s="100"/>
      <c r="E31" s="100"/>
      <c r="F31" s="100"/>
      <c r="G31" s="99"/>
    </row>
    <row r="32" spans="1:13" x14ac:dyDescent="0.25">
      <c r="A32" s="99"/>
      <c r="B32" s="99"/>
      <c r="C32" s="100"/>
      <c r="D32" s="100"/>
      <c r="E32" s="100"/>
      <c r="F32" s="100"/>
      <c r="G32" s="99"/>
    </row>
    <row r="33" spans="1:7" x14ac:dyDescent="0.25">
      <c r="A33" s="99"/>
      <c r="B33" s="99"/>
      <c r="C33" s="100"/>
      <c r="D33" s="100"/>
      <c r="E33" s="100"/>
      <c r="F33" s="100"/>
      <c r="G33" s="99"/>
    </row>
    <row r="34" spans="1:7" x14ac:dyDescent="0.25">
      <c r="A34" s="101"/>
      <c r="B34" s="101"/>
      <c r="C34" s="102"/>
      <c r="D34" s="101"/>
      <c r="E34" s="101"/>
      <c r="F34" s="101"/>
      <c r="G34" s="101"/>
    </row>
    <row r="35" spans="1:7" x14ac:dyDescent="0.25">
      <c r="A35" s="103"/>
      <c r="B35" s="103"/>
      <c r="C35" s="103"/>
      <c r="D35" s="103"/>
      <c r="E35" s="103"/>
      <c r="F35" s="103"/>
      <c r="G35" s="103"/>
    </row>
    <row r="36" spans="1:7" x14ac:dyDescent="0.25">
      <c r="A36" s="103"/>
      <c r="B36" s="103"/>
      <c r="C36" s="103"/>
      <c r="D36" s="103"/>
      <c r="E36" s="103"/>
      <c r="F36" s="103"/>
      <c r="G36" s="103"/>
    </row>
    <row r="37" spans="1:7" x14ac:dyDescent="0.25">
      <c r="A37" s="103"/>
      <c r="B37" s="103"/>
      <c r="C37" s="103"/>
      <c r="D37" s="103"/>
      <c r="E37" s="103"/>
      <c r="F37" s="103"/>
      <c r="G37" s="103"/>
    </row>
  </sheetData>
  <mergeCells count="10">
    <mergeCell ref="I20:I21"/>
    <mergeCell ref="K20:K21"/>
    <mergeCell ref="M20:M21"/>
    <mergeCell ref="B23:G23"/>
    <mergeCell ref="A2:A3"/>
    <mergeCell ref="B2:G2"/>
    <mergeCell ref="A19:A20"/>
    <mergeCell ref="B19:G19"/>
    <mergeCell ref="B20:G21"/>
    <mergeCell ref="B22:G22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Príjem</vt:lpstr>
      <vt:lpstr>REKAP.Príjmy-výdavky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MÁGYELOVÁ Andrea</dc:creator>
  <cp:lastModifiedBy>MÁGYELOVÁ Andrea</cp:lastModifiedBy>
  <cp:lastPrinted>2016-11-30T07:29:54Z</cp:lastPrinted>
  <dcterms:created xsi:type="dcterms:W3CDTF">2016-11-29T14:30:03Z</dcterms:created>
  <dcterms:modified xsi:type="dcterms:W3CDTF">2016-11-30T07:31:05Z</dcterms:modified>
</cp:coreProperties>
</file>