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ozpočet 2018\1. oprava\"/>
    </mc:Choice>
  </mc:AlternateContent>
  <bookViews>
    <workbookView xWindow="0" yWindow="0" windowWidth="28800" windowHeight="11835" activeTab="13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Rekapitulácia" sheetId="14" r:id="rId14"/>
  </sheets>
  <definedNames>
    <definedName name="_xlnm.Print_Area" localSheetId="9">'10'!$A$1:$W$10</definedName>
    <definedName name="_xlnm.Print_Area" localSheetId="10">'11'!$A$1:$W$9</definedName>
    <definedName name="_xlnm.Print_Area" localSheetId="11">'12'!$A$1:$W$15</definedName>
    <definedName name="_xlnm.Print_Area" localSheetId="12">'13'!$A$1:$W$8</definedName>
    <definedName name="_xlnm.Print_Area" localSheetId="2">'3'!$A$1:$W$13</definedName>
    <definedName name="_xlnm.Print_Area" localSheetId="3">'4'!$A$1:$W$11</definedName>
    <definedName name="_xlnm.Print_Area" localSheetId="4">'5'!$A$1:$W$10</definedName>
    <definedName name="_xlnm.Print_Area" localSheetId="5">'6'!$A$1:$W$16</definedName>
    <definedName name="_xlnm.Print_Area" localSheetId="6">'7'!$A$1:$W$8</definedName>
    <definedName name="_xlnm.Print_Area" localSheetId="7">'8'!$A$2:$W$13</definedName>
    <definedName name="_xlnm.Print_Area" localSheetId="8">'9'!$A$1:$W$7</definedName>
    <definedName name="_xlnm.Print_Area" localSheetId="13">Rekapitulácia!$A$1:$W$19</definedName>
  </definedNames>
  <calcPr calcId="152511"/>
</workbook>
</file>

<file path=xl/calcChain.xml><?xml version="1.0" encoding="utf-8"?>
<calcChain xmlns="http://schemas.openxmlformats.org/spreadsheetml/2006/main">
  <c r="P11" i="12" l="1"/>
  <c r="C11" i="12" l="1"/>
  <c r="Q12" i="12"/>
  <c r="Q13" i="12"/>
  <c r="O11" i="12"/>
  <c r="R8" i="3" l="1"/>
  <c r="C6" i="5"/>
  <c r="S5" i="6" l="1"/>
  <c r="W19" i="14"/>
  <c r="V19" i="14"/>
  <c r="U19" i="14"/>
  <c r="T19" i="14"/>
  <c r="W17" i="14"/>
  <c r="V17" i="14"/>
  <c r="U17" i="14"/>
  <c r="T17" i="14"/>
  <c r="W5" i="14"/>
  <c r="W13" i="1"/>
  <c r="V13" i="1"/>
  <c r="U13" i="1"/>
  <c r="T13" i="1"/>
  <c r="P13" i="1"/>
  <c r="O13" i="1"/>
  <c r="N13" i="1"/>
  <c r="M13" i="1"/>
  <c r="L13" i="1"/>
  <c r="K13" i="1"/>
  <c r="J13" i="1"/>
  <c r="I13" i="1"/>
  <c r="H13" i="1"/>
  <c r="G13" i="1"/>
  <c r="F13" i="1"/>
  <c r="D13" i="1"/>
  <c r="C13" i="1"/>
  <c r="E11" i="1"/>
  <c r="Q11" i="1" s="1"/>
  <c r="R11" i="1" s="1"/>
  <c r="S11" i="1" s="1"/>
  <c r="E10" i="1"/>
  <c r="Q10" i="1" s="1"/>
  <c r="R10" i="1" s="1"/>
  <c r="S10" i="1" s="1"/>
  <c r="V9" i="1"/>
  <c r="W9" i="1"/>
  <c r="W16" i="14"/>
  <c r="W15" i="12"/>
  <c r="V15" i="12"/>
  <c r="U15" i="12"/>
  <c r="T15" i="12"/>
  <c r="P15" i="12"/>
  <c r="O15" i="12"/>
  <c r="N15" i="12"/>
  <c r="C16" i="14"/>
  <c r="E13" i="12"/>
  <c r="E12" i="12"/>
  <c r="K15" i="12"/>
  <c r="G15" i="12"/>
  <c r="D15" i="12"/>
  <c r="C15" i="12"/>
  <c r="N11" i="12"/>
  <c r="M11" i="12"/>
  <c r="M15" i="12" s="1"/>
  <c r="L11" i="12"/>
  <c r="L15" i="12" s="1"/>
  <c r="K11" i="12"/>
  <c r="J11" i="12"/>
  <c r="J15" i="12" s="1"/>
  <c r="I11" i="12"/>
  <c r="I15" i="12" s="1"/>
  <c r="H11" i="12"/>
  <c r="H15" i="12" s="1"/>
  <c r="G11" i="12"/>
  <c r="F11" i="12"/>
  <c r="F15" i="12" s="1"/>
  <c r="D11" i="12"/>
  <c r="E12" i="8"/>
  <c r="Q12" i="14"/>
  <c r="O12" i="14"/>
  <c r="N12" i="14"/>
  <c r="M12" i="14"/>
  <c r="L12" i="14"/>
  <c r="K12" i="14"/>
  <c r="J12" i="14"/>
  <c r="I12" i="14"/>
  <c r="H12" i="14"/>
  <c r="G12" i="14"/>
  <c r="F12" i="14"/>
  <c r="D12" i="14"/>
  <c r="C12" i="14"/>
  <c r="W12" i="14"/>
  <c r="E8" i="8"/>
  <c r="P13" i="8" l="1"/>
  <c r="O13" i="8"/>
  <c r="N13" i="8"/>
  <c r="M13" i="8"/>
  <c r="L13" i="8"/>
  <c r="K13" i="8"/>
  <c r="J13" i="8"/>
  <c r="I13" i="8"/>
  <c r="H13" i="8"/>
  <c r="G13" i="8"/>
  <c r="F13" i="8"/>
  <c r="D13" i="8"/>
  <c r="C13" i="8"/>
  <c r="Q8" i="8"/>
  <c r="S8" i="8" s="1"/>
  <c r="V13" i="8" l="1"/>
  <c r="C11" i="14" l="1"/>
  <c r="E7" i="9"/>
  <c r="W11" i="6"/>
  <c r="V11" i="6"/>
  <c r="W10" i="14"/>
  <c r="V10" i="14"/>
  <c r="P16" i="6"/>
  <c r="P5" i="6"/>
  <c r="O5" i="6"/>
  <c r="O16" i="6" s="1"/>
  <c r="W5" i="6"/>
  <c r="W16" i="6" s="1"/>
  <c r="V5" i="6"/>
  <c r="V16" i="6" s="1"/>
  <c r="U5" i="6"/>
  <c r="U16" i="6" s="1"/>
  <c r="T5" i="6"/>
  <c r="T16" i="6" s="1"/>
  <c r="F16" i="6"/>
  <c r="E15" i="6"/>
  <c r="E14" i="6"/>
  <c r="E13" i="6"/>
  <c r="E12" i="6"/>
  <c r="E11" i="6"/>
  <c r="E10" i="6"/>
  <c r="E9" i="6"/>
  <c r="E8" i="6"/>
  <c r="E7" i="6"/>
  <c r="E6" i="6"/>
  <c r="N5" i="6"/>
  <c r="N16" i="6" s="1"/>
  <c r="M5" i="6"/>
  <c r="M16" i="6" s="1"/>
  <c r="L5" i="6"/>
  <c r="L16" i="6" s="1"/>
  <c r="K5" i="6"/>
  <c r="K16" i="6" s="1"/>
  <c r="J5" i="6"/>
  <c r="J16" i="6" s="1"/>
  <c r="I5" i="6"/>
  <c r="H5" i="6"/>
  <c r="H16" i="6" s="1"/>
  <c r="G5" i="6"/>
  <c r="G16" i="6" s="1"/>
  <c r="D5" i="6"/>
  <c r="D16" i="6" s="1"/>
  <c r="C5" i="6"/>
  <c r="C16" i="6" s="1"/>
  <c r="C10" i="14" s="1"/>
  <c r="E5" i="6" l="1"/>
  <c r="I16" i="6"/>
  <c r="E16" i="6" s="1"/>
  <c r="Q16" i="6" s="1"/>
  <c r="W15" i="14"/>
  <c r="V15" i="14"/>
  <c r="U15" i="14"/>
  <c r="T15" i="14"/>
  <c r="T9" i="11"/>
  <c r="P9" i="11"/>
  <c r="O9" i="11"/>
  <c r="N9" i="11"/>
  <c r="M9" i="11"/>
  <c r="L9" i="11"/>
  <c r="K9" i="11"/>
  <c r="J9" i="11"/>
  <c r="I9" i="11"/>
  <c r="H9" i="11"/>
  <c r="G9" i="11"/>
  <c r="F9" i="11"/>
  <c r="D9" i="11"/>
  <c r="C9" i="11"/>
  <c r="W8" i="7"/>
  <c r="W11" i="14" s="1"/>
  <c r="V8" i="7"/>
  <c r="V11" i="14" s="1"/>
  <c r="U8" i="7"/>
  <c r="U11" i="14" s="1"/>
  <c r="T8" i="7"/>
  <c r="T11" i="14" s="1"/>
  <c r="P8" i="7"/>
  <c r="O8" i="7"/>
  <c r="N8" i="7"/>
  <c r="M8" i="7"/>
  <c r="L8" i="7"/>
  <c r="K8" i="7"/>
  <c r="J8" i="7"/>
  <c r="I8" i="7"/>
  <c r="H8" i="7"/>
  <c r="G8" i="7"/>
  <c r="F8" i="7"/>
  <c r="D8" i="7"/>
  <c r="C8" i="7"/>
  <c r="E7" i="7"/>
  <c r="Q7" i="7" s="1"/>
  <c r="E6" i="7"/>
  <c r="Q6" i="7" s="1"/>
  <c r="E6" i="5"/>
  <c r="Q6" i="5" s="1"/>
  <c r="R6" i="5" s="1"/>
  <c r="W8" i="14"/>
  <c r="V8" i="14"/>
  <c r="S8" i="14"/>
  <c r="R8" i="14"/>
  <c r="T11" i="4"/>
  <c r="Q11" i="4"/>
  <c r="P11" i="4"/>
  <c r="O11" i="4"/>
  <c r="E11" i="4"/>
  <c r="N11" i="4"/>
  <c r="M11" i="4"/>
  <c r="L11" i="4"/>
  <c r="K11" i="4"/>
  <c r="J11" i="4"/>
  <c r="I11" i="4"/>
  <c r="H11" i="4"/>
  <c r="G11" i="4"/>
  <c r="F11" i="4"/>
  <c r="D11" i="4"/>
  <c r="C11" i="4"/>
  <c r="E8" i="7" l="1"/>
  <c r="E9" i="11"/>
  <c r="E13" i="3"/>
  <c r="T8" i="3"/>
  <c r="P13" i="3"/>
  <c r="O13" i="3"/>
  <c r="N13" i="3"/>
  <c r="M13" i="3"/>
  <c r="L13" i="3"/>
  <c r="K13" i="3"/>
  <c r="J13" i="3"/>
  <c r="I13" i="3"/>
  <c r="H13" i="3"/>
  <c r="G13" i="3"/>
  <c r="F13" i="3"/>
  <c r="D13" i="3"/>
  <c r="C13" i="3"/>
  <c r="T13" i="3"/>
  <c r="W14" i="14"/>
  <c r="W13" i="14"/>
  <c r="V13" i="14"/>
  <c r="U13" i="14"/>
  <c r="T13" i="14"/>
  <c r="S13" i="14"/>
  <c r="R13" i="14"/>
  <c r="E6" i="9"/>
  <c r="E5" i="9"/>
  <c r="Q6" i="9"/>
  <c r="W7" i="9"/>
  <c r="V7" i="9"/>
  <c r="U7" i="9"/>
  <c r="T7" i="9"/>
  <c r="S7" i="9"/>
  <c r="R7" i="9"/>
  <c r="P7" i="9"/>
  <c r="O7" i="9"/>
  <c r="N7" i="9"/>
  <c r="M7" i="9"/>
  <c r="L7" i="9"/>
  <c r="K7" i="9"/>
  <c r="J7" i="9"/>
  <c r="I7" i="9"/>
  <c r="H7" i="9"/>
  <c r="G7" i="9"/>
  <c r="F7" i="9"/>
  <c r="D7" i="9"/>
  <c r="C7" i="9"/>
  <c r="W9" i="2"/>
  <c r="E5" i="2"/>
  <c r="Q5" i="2" s="1"/>
  <c r="T9" i="2"/>
  <c r="U9" i="11" l="1"/>
  <c r="V12" i="14"/>
  <c r="W18" i="14"/>
  <c r="V18" i="14"/>
  <c r="U18" i="14"/>
  <c r="T18" i="14"/>
  <c r="U10" i="14"/>
  <c r="T8" i="14"/>
  <c r="T7" i="14"/>
  <c r="T6" i="14"/>
  <c r="V5" i="14"/>
  <c r="Q12" i="8" l="1"/>
  <c r="Q14" i="6"/>
  <c r="R14" i="6" s="1"/>
  <c r="Q10" i="6"/>
  <c r="R10" i="6" s="1"/>
  <c r="Q6" i="6"/>
  <c r="R6" i="6" s="1"/>
  <c r="Q15" i="6"/>
  <c r="R15" i="6" s="1"/>
  <c r="Q13" i="6"/>
  <c r="R13" i="6" s="1"/>
  <c r="Q12" i="6"/>
  <c r="Q11" i="6"/>
  <c r="S11" i="6" s="1"/>
  <c r="Q9" i="6"/>
  <c r="R9" i="6" s="1"/>
  <c r="Q8" i="6"/>
  <c r="S8" i="6" s="1"/>
  <c r="Q7" i="6"/>
  <c r="R7" i="6" s="1"/>
  <c r="Q5" i="6"/>
  <c r="Q7" i="12"/>
  <c r="R7" i="12" s="1"/>
  <c r="S7" i="12" s="1"/>
  <c r="Q6" i="12"/>
  <c r="Q5" i="12"/>
  <c r="P17" i="14"/>
  <c r="O17" i="14"/>
  <c r="N17" i="14"/>
  <c r="M17" i="14"/>
  <c r="K17" i="14"/>
  <c r="J17" i="14"/>
  <c r="I17" i="14"/>
  <c r="F17" i="14"/>
  <c r="P14" i="14"/>
  <c r="N14" i="14"/>
  <c r="L14" i="14"/>
  <c r="K14" i="14"/>
  <c r="J14" i="14"/>
  <c r="I14" i="14"/>
  <c r="E14" i="14" s="1"/>
  <c r="H14" i="14"/>
  <c r="G14" i="14"/>
  <c r="F14" i="14"/>
  <c r="E9" i="10"/>
  <c r="Q9" i="10" s="1"/>
  <c r="E8" i="10"/>
  <c r="E7" i="10"/>
  <c r="E6" i="10"/>
  <c r="Q6" i="10" s="1"/>
  <c r="E5" i="10"/>
  <c r="Q8" i="10"/>
  <c r="Q7" i="10"/>
  <c r="Q5" i="10"/>
  <c r="P15" i="14"/>
  <c r="N15" i="14"/>
  <c r="K15" i="14"/>
  <c r="J15" i="14"/>
  <c r="I15" i="14"/>
  <c r="F15" i="14"/>
  <c r="E8" i="11"/>
  <c r="Q8" i="11" s="1"/>
  <c r="E7" i="11"/>
  <c r="Q7" i="11" s="1"/>
  <c r="E6" i="11"/>
  <c r="Q6" i="11" s="1"/>
  <c r="P13" i="14"/>
  <c r="O13" i="14"/>
  <c r="N13" i="14"/>
  <c r="L13" i="14"/>
  <c r="K13" i="14"/>
  <c r="J13" i="14"/>
  <c r="I13" i="14"/>
  <c r="H13" i="14"/>
  <c r="G13" i="14"/>
  <c r="F13" i="14"/>
  <c r="D13" i="14"/>
  <c r="C13" i="14"/>
  <c r="Q5" i="9"/>
  <c r="Q7" i="9" s="1"/>
  <c r="P11" i="14"/>
  <c r="I11" i="14"/>
  <c r="O11" i="14"/>
  <c r="N11" i="14"/>
  <c r="M11" i="14"/>
  <c r="L11" i="14"/>
  <c r="K11" i="14"/>
  <c r="J11" i="14"/>
  <c r="H11" i="14"/>
  <c r="G11" i="14"/>
  <c r="F11" i="14"/>
  <c r="D11" i="14"/>
  <c r="E5" i="7"/>
  <c r="Q5" i="7" s="1"/>
  <c r="Q8" i="7" s="1"/>
  <c r="E10" i="4"/>
  <c r="Q10" i="4" s="1"/>
  <c r="R10" i="4" s="1"/>
  <c r="S10" i="4" s="1"/>
  <c r="E9" i="4"/>
  <c r="Q9" i="4" s="1"/>
  <c r="E8" i="4"/>
  <c r="Q8" i="4" s="1"/>
  <c r="R8" i="4" s="1"/>
  <c r="S8" i="4" s="1"/>
  <c r="Q6" i="4"/>
  <c r="R6" i="4" s="1"/>
  <c r="S6" i="4" s="1"/>
  <c r="O7" i="14"/>
  <c r="P9" i="2"/>
  <c r="P6" i="14" s="1"/>
  <c r="R5" i="6" l="1"/>
  <c r="R16" i="6" s="1"/>
  <c r="R10" i="14" s="1"/>
  <c r="S16" i="6"/>
  <c r="S10" i="14" s="1"/>
  <c r="S10" i="10"/>
  <c r="S14" i="14" s="1"/>
  <c r="R10" i="10"/>
  <c r="R14" i="14" s="1"/>
  <c r="Q10" i="10"/>
  <c r="E13" i="14"/>
  <c r="E11" i="14"/>
  <c r="Q11" i="14" s="1"/>
  <c r="R6" i="11"/>
  <c r="S6" i="11" l="1"/>
  <c r="U8" i="13" l="1"/>
  <c r="U16" i="14"/>
  <c r="U13" i="3"/>
  <c r="U7" i="14" s="1"/>
  <c r="U9" i="2"/>
  <c r="U6" i="14" s="1"/>
  <c r="U5" i="14"/>
  <c r="U10" i="10"/>
  <c r="U14" i="14" s="1"/>
  <c r="U10" i="5"/>
  <c r="U9" i="14" s="1"/>
  <c r="U11" i="4"/>
  <c r="U8" i="14" s="1"/>
  <c r="W8" i="13" l="1"/>
  <c r="W9" i="11"/>
  <c r="W10" i="10"/>
  <c r="W13" i="8"/>
  <c r="W10" i="5"/>
  <c r="W9" i="14" s="1"/>
  <c r="W11" i="4"/>
  <c r="W13" i="3"/>
  <c r="W7" i="14" s="1"/>
  <c r="W6" i="14"/>
  <c r="E9" i="8" l="1"/>
  <c r="Q9" i="8" s="1"/>
  <c r="E7" i="8"/>
  <c r="Q7" i="8" s="1"/>
  <c r="R7" i="8" s="1"/>
  <c r="S7" i="8" s="1"/>
  <c r="E6" i="8"/>
  <c r="Q6" i="8" s="1"/>
  <c r="V10" i="5"/>
  <c r="V9" i="14" s="1"/>
  <c r="M13" i="14"/>
  <c r="Q13" i="14" s="1"/>
  <c r="U13" i="8" l="1"/>
  <c r="U12" i="14" s="1"/>
  <c r="E8" i="2"/>
  <c r="Q8" i="2" s="1"/>
  <c r="E7" i="2"/>
  <c r="Q7" i="2" s="1"/>
  <c r="R7" i="2" s="1"/>
  <c r="S7" i="2" s="1"/>
  <c r="E6" i="2"/>
  <c r="Q6" i="2" s="1"/>
  <c r="E7" i="13"/>
  <c r="Q7" i="13" s="1"/>
  <c r="E6" i="13"/>
  <c r="Q6" i="13" s="1"/>
  <c r="E5" i="13"/>
  <c r="Q5" i="13" s="1"/>
  <c r="E14" i="12"/>
  <c r="Q14" i="12" s="1"/>
  <c r="E11" i="12"/>
  <c r="Q11" i="12" s="1"/>
  <c r="S11" i="12" s="1"/>
  <c r="E10" i="12"/>
  <c r="Q10" i="12" s="1"/>
  <c r="R10" i="12" s="1"/>
  <c r="S10" i="12" s="1"/>
  <c r="E9" i="12"/>
  <c r="Q9" i="12" s="1"/>
  <c r="R9" i="12" s="1"/>
  <c r="S9" i="12" s="1"/>
  <c r="E8" i="12"/>
  <c r="Q8" i="12" s="1"/>
  <c r="E9" i="5"/>
  <c r="Q9" i="5" s="1"/>
  <c r="E8" i="5"/>
  <c r="Q8" i="5" s="1"/>
  <c r="R8" i="5" s="1"/>
  <c r="S8" i="5" s="1"/>
  <c r="E7" i="5"/>
  <c r="Q7" i="5" s="1"/>
  <c r="E12" i="3"/>
  <c r="Q12" i="3" s="1"/>
  <c r="S12" i="3" s="1"/>
  <c r="E11" i="3"/>
  <c r="Q11" i="3" s="1"/>
  <c r="E10" i="3"/>
  <c r="Q10" i="3" s="1"/>
  <c r="R10" i="3" s="1"/>
  <c r="S10" i="3" s="1"/>
  <c r="E9" i="3"/>
  <c r="Q9" i="3" s="1"/>
  <c r="S9" i="3" s="1"/>
  <c r="E8" i="3"/>
  <c r="Q8" i="3" s="1"/>
  <c r="S8" i="3" s="1"/>
  <c r="E7" i="3"/>
  <c r="Q7" i="3" s="1"/>
  <c r="E5" i="3"/>
  <c r="Q5" i="3" s="1"/>
  <c r="R5" i="3" s="1"/>
  <c r="S5" i="3" s="1"/>
  <c r="E12" i="1"/>
  <c r="Q12" i="1" s="1"/>
  <c r="R12" i="1" s="1"/>
  <c r="S12" i="1" s="1"/>
  <c r="E9" i="1"/>
  <c r="Q9" i="1" s="1"/>
  <c r="E8" i="1"/>
  <c r="Q8" i="1" s="1"/>
  <c r="E7" i="1"/>
  <c r="Q7" i="1" s="1"/>
  <c r="E6" i="1"/>
  <c r="Q6" i="1" s="1"/>
  <c r="R6" i="1" s="1"/>
  <c r="S6" i="1" s="1"/>
  <c r="E5" i="1"/>
  <c r="Q5" i="1" s="1"/>
  <c r="R5" i="1" s="1"/>
  <c r="S5" i="1" s="1"/>
  <c r="R15" i="12" l="1"/>
  <c r="Q15" i="12"/>
  <c r="S8" i="12"/>
  <c r="S15" i="12" s="1"/>
  <c r="S16" i="14" s="1"/>
  <c r="R16" i="14"/>
  <c r="S6" i="8"/>
  <c r="Q8" i="13"/>
  <c r="R8" i="1"/>
  <c r="R13" i="1" s="1"/>
  <c r="R9" i="2"/>
  <c r="Q9" i="2"/>
  <c r="S9" i="2"/>
  <c r="R6" i="14" l="1"/>
  <c r="S6" i="14"/>
  <c r="S8" i="13"/>
  <c r="S17" i="14" s="1"/>
  <c r="R8" i="13"/>
  <c r="R17" i="14" s="1"/>
  <c r="R5" i="14"/>
  <c r="S8" i="1"/>
  <c r="S13" i="1" s="1"/>
  <c r="S5" i="14" s="1"/>
  <c r="M5" i="14"/>
  <c r="T8" i="13" l="1"/>
  <c r="V8" i="13"/>
  <c r="V16" i="14"/>
  <c r="V9" i="11"/>
  <c r="V10" i="10"/>
  <c r="V14" i="14" s="1"/>
  <c r="V11" i="4"/>
  <c r="V9" i="2"/>
  <c r="V6" i="14" s="1"/>
  <c r="V13" i="3"/>
  <c r="V7" i="14" s="1"/>
  <c r="M10" i="10" l="1"/>
  <c r="M14" i="14" s="1"/>
  <c r="E5" i="11"/>
  <c r="Q5" i="11" s="1"/>
  <c r="Q9" i="11" s="1"/>
  <c r="E11" i="8"/>
  <c r="Q11" i="8" s="1"/>
  <c r="R11" i="8" s="1"/>
  <c r="S11" i="8" s="1"/>
  <c r="E10" i="8"/>
  <c r="M10" i="14"/>
  <c r="E5" i="5"/>
  <c r="Q5" i="5" s="1"/>
  <c r="E7" i="4"/>
  <c r="Q7" i="4" s="1"/>
  <c r="E5" i="4"/>
  <c r="Q5" i="4" s="1"/>
  <c r="E6" i="3"/>
  <c r="Q6" i="3" s="1"/>
  <c r="P5" i="14"/>
  <c r="O5" i="14"/>
  <c r="N5" i="14"/>
  <c r="L5" i="14"/>
  <c r="K5" i="14"/>
  <c r="J5" i="14"/>
  <c r="I5" i="14"/>
  <c r="H5" i="14"/>
  <c r="G5" i="14"/>
  <c r="F5" i="14"/>
  <c r="D5" i="14"/>
  <c r="C5" i="14"/>
  <c r="P12" i="14"/>
  <c r="T6" i="11"/>
  <c r="C10" i="10"/>
  <c r="C14" i="14" s="1"/>
  <c r="D10" i="10"/>
  <c r="D14" i="14" s="1"/>
  <c r="E10" i="10"/>
  <c r="F10" i="10"/>
  <c r="G10" i="10"/>
  <c r="H10" i="10"/>
  <c r="I10" i="10"/>
  <c r="J10" i="10"/>
  <c r="K10" i="10"/>
  <c r="L10" i="10"/>
  <c r="N10" i="10"/>
  <c r="O10" i="10"/>
  <c r="O14" i="14" s="1"/>
  <c r="P10" i="10"/>
  <c r="C8" i="13"/>
  <c r="C17" i="14" s="1"/>
  <c r="D8" i="13"/>
  <c r="D17" i="14" s="1"/>
  <c r="F8" i="13"/>
  <c r="G8" i="13"/>
  <c r="G17" i="14" s="1"/>
  <c r="H8" i="13"/>
  <c r="H17" i="14" s="1"/>
  <c r="I8" i="13"/>
  <c r="J8" i="13"/>
  <c r="K8" i="13"/>
  <c r="L8" i="13"/>
  <c r="L17" i="14" s="1"/>
  <c r="M8" i="13"/>
  <c r="N8" i="13"/>
  <c r="O8" i="13"/>
  <c r="P8" i="13"/>
  <c r="P16" i="14"/>
  <c r="O16" i="14"/>
  <c r="N16" i="14"/>
  <c r="M16" i="14"/>
  <c r="L16" i="14"/>
  <c r="K16" i="14"/>
  <c r="J16" i="14"/>
  <c r="I16" i="14"/>
  <c r="H16" i="14"/>
  <c r="G16" i="14"/>
  <c r="F16" i="14"/>
  <c r="D16" i="14"/>
  <c r="T16" i="14"/>
  <c r="O15" i="14"/>
  <c r="M15" i="14"/>
  <c r="L15" i="14"/>
  <c r="H15" i="14"/>
  <c r="G15" i="14"/>
  <c r="D15" i="14"/>
  <c r="C15" i="14"/>
  <c r="P10" i="14"/>
  <c r="O10" i="14"/>
  <c r="N10" i="14"/>
  <c r="L10" i="14"/>
  <c r="K10" i="14"/>
  <c r="J10" i="14"/>
  <c r="I10" i="14"/>
  <c r="H10" i="14"/>
  <c r="G10" i="14"/>
  <c r="F10" i="14"/>
  <c r="D10" i="14"/>
  <c r="T10" i="5"/>
  <c r="T9" i="14" s="1"/>
  <c r="P10" i="5"/>
  <c r="P9" i="14" s="1"/>
  <c r="O10" i="5"/>
  <c r="O9" i="14" s="1"/>
  <c r="N10" i="5"/>
  <c r="N9" i="14" s="1"/>
  <c r="M10" i="5"/>
  <c r="M9" i="14" s="1"/>
  <c r="L10" i="5"/>
  <c r="L9" i="14" s="1"/>
  <c r="K10" i="5"/>
  <c r="K9" i="14" s="1"/>
  <c r="J10" i="5"/>
  <c r="J9" i="14" s="1"/>
  <c r="I10" i="5"/>
  <c r="I9" i="14" s="1"/>
  <c r="H10" i="5"/>
  <c r="H9" i="14" s="1"/>
  <c r="G10" i="5"/>
  <c r="G9" i="14" s="1"/>
  <c r="F10" i="5"/>
  <c r="F9" i="14" s="1"/>
  <c r="D10" i="5"/>
  <c r="D9" i="14" s="1"/>
  <c r="C10" i="5"/>
  <c r="C9" i="14" s="1"/>
  <c r="P8" i="14"/>
  <c r="O8" i="14"/>
  <c r="N8" i="14"/>
  <c r="M8" i="14"/>
  <c r="L8" i="14"/>
  <c r="K8" i="14"/>
  <c r="J8" i="14"/>
  <c r="I8" i="14"/>
  <c r="H8" i="14"/>
  <c r="G8" i="14"/>
  <c r="F8" i="14"/>
  <c r="D8" i="14"/>
  <c r="C8" i="14"/>
  <c r="P7" i="14"/>
  <c r="N7" i="14"/>
  <c r="M7" i="14"/>
  <c r="L7" i="14"/>
  <c r="K7" i="14"/>
  <c r="J7" i="14"/>
  <c r="I7" i="14"/>
  <c r="H7" i="14"/>
  <c r="G7" i="14"/>
  <c r="F7" i="14"/>
  <c r="D7" i="14"/>
  <c r="C7" i="14"/>
  <c r="O9" i="2"/>
  <c r="O6" i="14" s="1"/>
  <c r="N9" i="2"/>
  <c r="N6" i="14" s="1"/>
  <c r="M9" i="2"/>
  <c r="M6" i="14" s="1"/>
  <c r="L9" i="2"/>
  <c r="L6" i="14" s="1"/>
  <c r="K9" i="2"/>
  <c r="K6" i="14" s="1"/>
  <c r="J9" i="2"/>
  <c r="J6" i="14" s="1"/>
  <c r="I9" i="2"/>
  <c r="I6" i="14" s="1"/>
  <c r="H9" i="2"/>
  <c r="H6" i="14" s="1"/>
  <c r="G9" i="2"/>
  <c r="G6" i="14" s="1"/>
  <c r="F9" i="2"/>
  <c r="F6" i="14" s="1"/>
  <c r="D9" i="2"/>
  <c r="D6" i="14" s="1"/>
  <c r="C9" i="2"/>
  <c r="C6" i="14" s="1"/>
  <c r="Q14" i="14" l="1"/>
  <c r="E17" i="14"/>
  <c r="Q17" i="14" s="1"/>
  <c r="E16" i="14"/>
  <c r="Q16" i="14" s="1"/>
  <c r="E12" i="14"/>
  <c r="S8" i="7"/>
  <c r="S11" i="14" s="1"/>
  <c r="R8" i="7"/>
  <c r="R11" i="14" s="1"/>
  <c r="E10" i="14"/>
  <c r="Q10" i="14" s="1"/>
  <c r="E15" i="14"/>
  <c r="Q15" i="14" s="1"/>
  <c r="E9" i="14"/>
  <c r="Q9" i="14" s="1"/>
  <c r="R5" i="5"/>
  <c r="Q10" i="5"/>
  <c r="E8" i="14"/>
  <c r="Q8" i="14" s="1"/>
  <c r="P19" i="14"/>
  <c r="R6" i="3"/>
  <c r="C19" i="14"/>
  <c r="I19" i="14"/>
  <c r="J19" i="14"/>
  <c r="F19" i="14"/>
  <c r="N19" i="14"/>
  <c r="E6" i="14"/>
  <c r="Q6" i="14" s="1"/>
  <c r="M19" i="14"/>
  <c r="H19" i="14"/>
  <c r="L19" i="14"/>
  <c r="K19" i="14"/>
  <c r="G19" i="14"/>
  <c r="E5" i="14"/>
  <c r="Q5" i="14" s="1"/>
  <c r="E13" i="8"/>
  <c r="Q13" i="8" s="1"/>
  <c r="Q10" i="8"/>
  <c r="O19" i="14"/>
  <c r="E7" i="14"/>
  <c r="Q7" i="14" s="1"/>
  <c r="T6" i="4"/>
  <c r="T10" i="3"/>
  <c r="T10" i="4"/>
  <c r="E9" i="2"/>
  <c r="E8" i="13"/>
  <c r="T10" i="14"/>
  <c r="E15" i="12"/>
  <c r="T10" i="10"/>
  <c r="T14" i="14" s="1"/>
  <c r="E13" i="1"/>
  <c r="Q13" i="1" s="1"/>
  <c r="E10" i="5"/>
  <c r="T13" i="8"/>
  <c r="T12" i="14" s="1"/>
  <c r="Q13" i="3"/>
  <c r="S9" i="11" l="1"/>
  <c r="S15" i="14" s="1"/>
  <c r="R9" i="11"/>
  <c r="R15" i="14" s="1"/>
  <c r="S5" i="5"/>
  <c r="S10" i="5" s="1"/>
  <c r="S9" i="14" s="1"/>
  <c r="R10" i="5"/>
  <c r="R9" i="14" s="1"/>
  <c r="S11" i="4"/>
  <c r="R11" i="4"/>
  <c r="S13" i="3"/>
  <c r="S7" i="14" s="1"/>
  <c r="R13" i="3"/>
  <c r="R7" i="14" s="1"/>
  <c r="E19" i="14"/>
  <c r="T5" i="14"/>
  <c r="S10" i="8" l="1"/>
  <c r="S13" i="8" s="1"/>
  <c r="S12" i="14" s="1"/>
  <c r="S19" i="14" s="1"/>
  <c r="R13" i="8"/>
  <c r="R12" i="14" l="1"/>
  <c r="R19" i="14" s="1"/>
  <c r="D19" i="14"/>
  <c r="Q19" i="14" s="1"/>
</calcChain>
</file>

<file path=xl/sharedStrings.xml><?xml version="1.0" encoding="utf-8"?>
<sst xmlns="http://schemas.openxmlformats.org/spreadsheetml/2006/main" count="407" uniqueCount="125">
  <si>
    <t>Kód programu – kód podprogramu (aktivity)</t>
  </si>
  <si>
    <t>Názov programu – názov podprogramu (aktivity)</t>
  </si>
  <si>
    <t>Spolu</t>
  </si>
  <si>
    <t>Plánovanie, manažment, kontrola</t>
  </si>
  <si>
    <t>Manažment investícií</t>
  </si>
  <si>
    <t>Správa daní a poplatkov</t>
  </si>
  <si>
    <t>Kontrolná činnosť,petície,sťaž.</t>
  </si>
  <si>
    <t>Propagácia a prezentácia (marketing)</t>
  </si>
  <si>
    <t>Propagácia a prezentácia mesta</t>
  </si>
  <si>
    <t>Internetová komunikácia</t>
  </si>
  <si>
    <t>Mestské noviny – Fiľakovské zvesti</t>
  </si>
  <si>
    <t>Interné služby</t>
  </si>
  <si>
    <t>Správne konanie</t>
  </si>
  <si>
    <t>Činnosť samosprávnych orgánov mesta</t>
  </si>
  <si>
    <t>Vzdelávanie zamestnancov mesta</t>
  </si>
  <si>
    <t>Archív, registratúra</t>
  </si>
  <si>
    <t>Mestský informačný systém</t>
  </si>
  <si>
    <t>Služby pre občanov</t>
  </si>
  <si>
    <t>Činnosť matriky</t>
  </si>
  <si>
    <t>Osvedčovanie listín a podpisov</t>
  </si>
  <si>
    <t>Evidencia obyvateľstva</t>
  </si>
  <si>
    <t>Služby podnikateľom</t>
  </si>
  <si>
    <t>Úradná tabuľa</t>
  </si>
  <si>
    <t>Kamerový systém mesta</t>
  </si>
  <si>
    <t>Civilná ochrana</t>
  </si>
  <si>
    <t xml:space="preserve">Požiarna ochrana </t>
  </si>
  <si>
    <t>Verejnoprospešné služby</t>
  </si>
  <si>
    <t>Nakladanie so zmesovým KO</t>
  </si>
  <si>
    <t xml:space="preserve">Nakladanie so separovaným KO </t>
  </si>
  <si>
    <t>Mechanizácia,doprava, údržba</t>
  </si>
  <si>
    <t>Verejné osvetlenie a mestský rozhlas</t>
  </si>
  <si>
    <t>Vzdelávanie</t>
  </si>
  <si>
    <t>Materské školy</t>
  </si>
  <si>
    <t>Základné školy</t>
  </si>
  <si>
    <t>Školský úrad</t>
  </si>
  <si>
    <t>Neformálne vzdel. pre deti a mládež</t>
  </si>
  <si>
    <t>Š p o r t</t>
  </si>
  <si>
    <t>Kultúra v meste (činnosť MsKS)</t>
  </si>
  <si>
    <t>Prostredie pre život</t>
  </si>
  <si>
    <t>Sociálne služby</t>
  </si>
  <si>
    <t>Organizovanie stravovania dôchodcov</t>
  </si>
  <si>
    <t>Osobitný príjemca</t>
  </si>
  <si>
    <t>Podporná činnosť</t>
  </si>
  <si>
    <t>Mestský úrad</t>
  </si>
  <si>
    <t>Spol.obecný úrad</t>
  </si>
  <si>
    <t>610 Mzdy</t>
  </si>
  <si>
    <t>620 Odvody</t>
  </si>
  <si>
    <t>630 Materiálové výdavky</t>
  </si>
  <si>
    <t>631 Cestovné</t>
  </si>
  <si>
    <t>632 Energia, voda, komunikácie</t>
  </si>
  <si>
    <t>633 Materiál</t>
  </si>
  <si>
    <t>634 Dopravné</t>
  </si>
  <si>
    <t>635 Údržba a opravy</t>
  </si>
  <si>
    <t>636 Nájomné</t>
  </si>
  <si>
    <t>637 Služby</t>
  </si>
  <si>
    <t>640 Bežné transfery</t>
  </si>
  <si>
    <t>650 Úroky</t>
  </si>
  <si>
    <t>700 Kapitálové výdavky</t>
  </si>
  <si>
    <t>800 Splácanie istín</t>
  </si>
  <si>
    <t>Kultúra a spoločenské aktivity</t>
  </si>
  <si>
    <t xml:space="preserve">Kód programu </t>
  </si>
  <si>
    <t xml:space="preserve">Názov programu </t>
  </si>
  <si>
    <t>Propagácia a prezentácia</t>
  </si>
  <si>
    <t>Šport</t>
  </si>
  <si>
    <t>Voľby</t>
  </si>
  <si>
    <t>Skutočnosť 2015</t>
  </si>
  <si>
    <t>Aktivačná činnosť, MOS</t>
  </si>
  <si>
    <t>Realizácia nár. projektov</t>
  </si>
  <si>
    <t>Dlhová služba</t>
  </si>
  <si>
    <t>Výdavky na splácanie istín sú rozpočtované v podprograme 1.8.</t>
  </si>
  <si>
    <t>Dlhová služby</t>
  </si>
  <si>
    <t>Spolu 2018</t>
  </si>
  <si>
    <t>Regionálna, národná a medzinárodná spolupráca</t>
  </si>
  <si>
    <t>Schválený rozpočet 2017</t>
  </si>
  <si>
    <t>Očakávaná skutočnosť 2017</t>
  </si>
  <si>
    <t>Skutočnosť 2016</t>
  </si>
  <si>
    <t>Prevádzka športového areálu a ihrísk</t>
  </si>
  <si>
    <t>Podpora športových aktivít</t>
  </si>
  <si>
    <t>Knižnica (činnosť HMF)</t>
  </si>
  <si>
    <t>Starostlivosť  o hnuteľné kult.dedičstvo a kultúrne pamiatky mesta (činnosť HMF)</t>
  </si>
  <si>
    <t>Novohradské turistické a informačné centrum (činnosť HMF)</t>
  </si>
  <si>
    <t>Podpora kultúrnych a spoločenských aktivít vykonávaných o.z.</t>
  </si>
  <si>
    <t>Majetkovoprávne vysporiadenie a správa nehnuteľností vo vlastníctve mesta</t>
  </si>
  <si>
    <t>Správa služobných motorových vozidiel - MsÚ</t>
  </si>
  <si>
    <t>Organizácia  občianskych obradov</t>
  </si>
  <si>
    <t>Výstavba a rekonštrukcia MK</t>
  </si>
  <si>
    <t>Údržba cestnej a priľahlej zelene (VPS)</t>
  </si>
  <si>
    <t>Miestne komunikácie</t>
  </si>
  <si>
    <t>Územné a stavebné konanie</t>
  </si>
  <si>
    <t>Vynútené akcie</t>
  </si>
  <si>
    <t>Ochrana prírody a krajiny</t>
  </si>
  <si>
    <t>Odpadové hospodárstvo</t>
  </si>
  <si>
    <t>6.1.1</t>
  </si>
  <si>
    <t>6.1.2</t>
  </si>
  <si>
    <t>6.1.3</t>
  </si>
  <si>
    <t>6.1.4</t>
  </si>
  <si>
    <t>Správa mestského parku</t>
  </si>
  <si>
    <t>Správa tržnice</t>
  </si>
  <si>
    <t>Cintorínske služby</t>
  </si>
  <si>
    <t>Manažment a ekonomické služby VPS</t>
  </si>
  <si>
    <t>Kompostáreň</t>
  </si>
  <si>
    <t>Inertná skládka</t>
  </si>
  <si>
    <t>Oprava a údržba MK a verejných priestranstiev (VPS)</t>
  </si>
  <si>
    <t>Verejný poriadok a bezpečnosť (Mestská polícia)</t>
  </si>
  <si>
    <t>Miestna občianska poriadková služba (MOPS)</t>
  </si>
  <si>
    <t>Bezpečnosť</t>
  </si>
  <si>
    <t>Podpora školskej dochádzky</t>
  </si>
  <si>
    <t>Záujmové vzdelávanie  (ZUŠ, ŠKD)</t>
  </si>
  <si>
    <t>Školské stravovanie (MŠ, ZŠ)</t>
  </si>
  <si>
    <t>Jednorázová sociálna výpomoc</t>
  </si>
  <si>
    <t>Opatrovateľská a prepravná služba  (n.o. Nezábudka )</t>
  </si>
  <si>
    <t>Denný stacionár</t>
  </si>
  <si>
    <t>Dotácie pre deti (ÚPSVR)</t>
  </si>
  <si>
    <t>Zariadenie domova seniorov (n.o. Nezábudka)</t>
  </si>
  <si>
    <t>Sociálne služby (národné projekt)</t>
  </si>
  <si>
    <t>12.7.1</t>
  </si>
  <si>
    <t>12.7.2</t>
  </si>
  <si>
    <t>Terénna sociálna práca</t>
  </si>
  <si>
    <t>Komunitné centrum</t>
  </si>
  <si>
    <t>Vedenie mesta</t>
  </si>
  <si>
    <t>Strategické plánovanie</t>
  </si>
  <si>
    <t>Rozpočtovnícto a audit</t>
  </si>
  <si>
    <t>Členstvo v organizáciách a združeniach</t>
  </si>
  <si>
    <t>Znalecké a poradenské služby</t>
  </si>
  <si>
    <t>Kultúra a spoločenské aktivity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</si>
</sst>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16" fontId="1" fillId="0" borderId="13" xfId="0" applyNumberFormat="1" applyFont="1" applyBorder="1" applyAlignment="1">
      <alignment vertical="top" wrapText="1"/>
    </xf>
    <xf numFmtId="16" fontId="1" fillId="0" borderId="15" xfId="0" applyNumberFormat="1" applyFont="1" applyBorder="1" applyAlignment="1">
      <alignment vertical="top" wrapText="1"/>
    </xf>
    <xf numFmtId="16" fontId="1" fillId="0" borderId="18" xfId="0" applyNumberFormat="1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center" wrapText="1"/>
    </xf>
    <xf numFmtId="16" fontId="1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Border="1"/>
    <xf numFmtId="2" fontId="0" fillId="0" borderId="0" xfId="0" applyNumberFormat="1" applyBorder="1"/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17" fontId="1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5" fillId="0" borderId="0" xfId="0" applyFont="1"/>
    <xf numFmtId="0" fontId="2" fillId="0" borderId="7" xfId="0" applyFont="1" applyBorder="1" applyAlignment="1">
      <alignment horizontal="center" vertical="center" wrapText="1"/>
    </xf>
    <xf numFmtId="2" fontId="0" fillId="0" borderId="0" xfId="0" applyNumberFormat="1"/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16" fontId="1" fillId="0" borderId="32" xfId="0" applyNumberFormat="1" applyFont="1" applyBorder="1" applyAlignment="1">
      <alignment vertical="top" wrapText="1"/>
    </xf>
    <xf numFmtId="0" fontId="15" fillId="0" borderId="0" xfId="0" applyFont="1"/>
    <xf numFmtId="0" fontId="7" fillId="0" borderId="0" xfId="0" applyFont="1"/>
    <xf numFmtId="0" fontId="3" fillId="0" borderId="19" xfId="0" applyFont="1" applyBorder="1" applyAlignment="1">
      <alignment vertical="center" wrapText="1"/>
    </xf>
    <xf numFmtId="164" fontId="0" fillId="0" borderId="6" xfId="0" applyNumberFormat="1" applyBorder="1" applyAlignment="1">
      <alignment vertical="center"/>
    </xf>
    <xf numFmtId="164" fontId="0" fillId="3" borderId="6" xfId="0" applyNumberFormat="1" applyFill="1" applyBorder="1" applyAlignment="1">
      <alignment vertical="center"/>
    </xf>
    <xf numFmtId="164" fontId="0" fillId="5" borderId="6" xfId="0" applyNumberFormat="1" applyFill="1" applyBorder="1" applyAlignment="1">
      <alignment vertical="center"/>
    </xf>
    <xf numFmtId="164" fontId="8" fillId="2" borderId="3" xfId="0" applyNumberFormat="1" applyFont="1" applyFill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15" fillId="0" borderId="6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164" fontId="15" fillId="0" borderId="3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164" fontId="0" fillId="5" borderId="3" xfId="0" applyNumberForma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3" borderId="5" xfId="0" applyNumberFormat="1" applyFill="1" applyBorder="1" applyAlignment="1">
      <alignment vertical="center"/>
    </xf>
    <xf numFmtId="164" fontId="0" fillId="5" borderId="5" xfId="0" applyNumberFormat="1" applyFill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15" fillId="0" borderId="5" xfId="0" applyNumberFormat="1" applyFont="1" applyBorder="1" applyAlignment="1">
      <alignment vertical="center"/>
    </xf>
    <xf numFmtId="164" fontId="7" fillId="0" borderId="36" xfId="0" applyNumberFormat="1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164" fontId="5" fillId="0" borderId="8" xfId="0" applyNumberFormat="1" applyFont="1" applyBorder="1" applyAlignment="1">
      <alignment vertical="center"/>
    </xf>
    <xf numFmtId="164" fontId="5" fillId="3" borderId="8" xfId="0" applyNumberFormat="1" applyFont="1" applyFill="1" applyBorder="1" applyAlignment="1">
      <alignment vertical="center"/>
    </xf>
    <xf numFmtId="164" fontId="5" fillId="5" borderId="8" xfId="0" applyNumberFormat="1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vertical="center"/>
    </xf>
    <xf numFmtId="164" fontId="16" fillId="0" borderId="8" xfId="0" applyNumberFormat="1" applyFont="1" applyBorder="1" applyAlignment="1">
      <alignment vertical="center"/>
    </xf>
    <xf numFmtId="164" fontId="14" fillId="0" borderId="25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164" fontId="0" fillId="0" borderId="6" xfId="0" applyNumberFormat="1" applyFill="1" applyBorder="1" applyAlignment="1">
      <alignment vertical="center"/>
    </xf>
    <xf numFmtId="164" fontId="9" fillId="2" borderId="6" xfId="0" applyNumberFormat="1" applyFont="1" applyFill="1" applyBorder="1" applyAlignment="1">
      <alignment vertical="center"/>
    </xf>
    <xf numFmtId="164" fontId="9" fillId="4" borderId="6" xfId="0" applyNumberFormat="1" applyFont="1" applyFill="1" applyBorder="1" applyAlignment="1">
      <alignment vertical="center"/>
    </xf>
    <xf numFmtId="164" fontId="7" fillId="0" borderId="23" xfId="0" applyNumberFormat="1" applyFont="1" applyBorder="1" applyAlignment="1">
      <alignment vertical="center"/>
    </xf>
    <xf numFmtId="164" fontId="0" fillId="0" borderId="45" xfId="0" applyNumberFormat="1" applyBorder="1" applyAlignment="1">
      <alignment vertical="center"/>
    </xf>
    <xf numFmtId="164" fontId="9" fillId="4" borderId="3" xfId="0" applyNumberFormat="1" applyFont="1" applyFill="1" applyBorder="1" applyAlignment="1">
      <alignment vertical="center"/>
    </xf>
    <xf numFmtId="164" fontId="7" fillId="0" borderId="37" xfId="0" applyNumberFormat="1" applyFon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164" fontId="9" fillId="4" borderId="5" xfId="0" applyNumberFormat="1" applyFont="1" applyFill="1" applyBorder="1" applyAlignment="1">
      <alignment vertical="center"/>
    </xf>
    <xf numFmtId="164" fontId="8" fillId="4" borderId="8" xfId="0" applyNumberFormat="1" applyFont="1" applyFill="1" applyBorder="1" applyAlignment="1">
      <alignment vertical="center"/>
    </xf>
    <xf numFmtId="164" fontId="0" fillId="0" borderId="3" xfId="0" applyNumberFormat="1" applyFill="1" applyBorder="1" applyAlignment="1">
      <alignment vertical="center"/>
    </xf>
    <xf numFmtId="164" fontId="0" fillId="0" borderId="3" xfId="0" applyNumberFormat="1" applyFont="1" applyBorder="1" applyAlignment="1">
      <alignment vertical="center"/>
    </xf>
    <xf numFmtId="164" fontId="7" fillId="0" borderId="14" xfId="0" applyNumberFormat="1" applyFont="1" applyFill="1" applyBorder="1" applyAlignment="1">
      <alignment vertical="center"/>
    </xf>
    <xf numFmtId="164" fontId="0" fillId="0" borderId="14" xfId="0" applyNumberFormat="1" applyFill="1" applyBorder="1" applyAlignment="1">
      <alignment vertical="center"/>
    </xf>
    <xf numFmtId="164" fontId="9" fillId="2" borderId="3" xfId="0" applyNumberFormat="1" applyFon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6" xfId="0" applyNumberFormat="1" applyFont="1" applyBorder="1" applyAlignment="1">
      <alignment vertical="center"/>
    </xf>
    <xf numFmtId="165" fontId="0" fillId="3" borderId="6" xfId="0" applyNumberFormat="1" applyFont="1" applyFill="1" applyBorder="1" applyAlignment="1">
      <alignment vertical="center"/>
    </xf>
    <xf numFmtId="165" fontId="0" fillId="5" borderId="6" xfId="0" applyNumberFormat="1" applyFill="1" applyBorder="1" applyAlignment="1">
      <alignment vertical="center"/>
    </xf>
    <xf numFmtId="165" fontId="15" fillId="0" borderId="6" xfId="0" applyNumberFormat="1" applyFont="1" applyBorder="1" applyAlignment="1">
      <alignment vertical="center"/>
    </xf>
    <xf numFmtId="165" fontId="7" fillId="0" borderId="6" xfId="0" applyNumberFormat="1" applyFont="1" applyBorder="1" applyAlignment="1">
      <alignment vertical="center"/>
    </xf>
    <xf numFmtId="165" fontId="0" fillId="0" borderId="45" xfId="0" applyNumberFormat="1" applyBorder="1" applyAlignment="1">
      <alignment vertical="center"/>
    </xf>
    <xf numFmtId="165" fontId="0" fillId="0" borderId="3" xfId="0" applyNumberFormat="1" applyBorder="1" applyAlignment="1">
      <alignment vertical="center"/>
    </xf>
    <xf numFmtId="165" fontId="0" fillId="3" borderId="3" xfId="0" applyNumberFormat="1" applyFill="1" applyBorder="1" applyAlignment="1">
      <alignment vertical="center"/>
    </xf>
    <xf numFmtId="165" fontId="0" fillId="5" borderId="3" xfId="0" applyNumberFormat="1" applyFill="1" applyBorder="1" applyAlignment="1">
      <alignment vertical="center"/>
    </xf>
    <xf numFmtId="165" fontId="0" fillId="0" borderId="3" xfId="0" applyNumberFormat="1" applyFont="1" applyBorder="1" applyAlignment="1">
      <alignment vertical="center"/>
    </xf>
    <xf numFmtId="165" fontId="15" fillId="0" borderId="3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165" fontId="0" fillId="0" borderId="14" xfId="0" applyNumberForma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3" borderId="5" xfId="0" applyNumberFormat="1" applyFill="1" applyBorder="1" applyAlignment="1">
      <alignment vertical="center"/>
    </xf>
    <xf numFmtId="165" fontId="0" fillId="5" borderId="5" xfId="0" applyNumberFormat="1" applyFill="1" applyBorder="1" applyAlignment="1">
      <alignment vertical="center"/>
    </xf>
    <xf numFmtId="165" fontId="0" fillId="0" borderId="5" xfId="0" applyNumberFormat="1" applyFont="1" applyBorder="1" applyAlignment="1">
      <alignment vertical="center"/>
    </xf>
    <xf numFmtId="165" fontId="15" fillId="0" borderId="5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vertical="center"/>
    </xf>
    <xf numFmtId="165" fontId="0" fillId="0" borderId="38" xfId="0" applyNumberFormat="1" applyBorder="1" applyAlignment="1">
      <alignment vertical="center"/>
    </xf>
    <xf numFmtId="165" fontId="5" fillId="0" borderId="8" xfId="0" applyNumberFormat="1" applyFont="1" applyBorder="1" applyAlignment="1">
      <alignment vertical="center"/>
    </xf>
    <xf numFmtId="165" fontId="5" fillId="3" borderId="8" xfId="0" applyNumberFormat="1" applyFont="1" applyFill="1" applyBorder="1" applyAlignment="1">
      <alignment vertical="center"/>
    </xf>
    <xf numFmtId="165" fontId="5" fillId="5" borderId="8" xfId="0" applyNumberFormat="1" applyFont="1" applyFill="1" applyBorder="1" applyAlignment="1">
      <alignment vertical="center"/>
    </xf>
    <xf numFmtId="165" fontId="8" fillId="2" borderId="8" xfId="0" applyNumberFormat="1" applyFont="1" applyFill="1" applyBorder="1" applyAlignment="1">
      <alignment vertical="center"/>
    </xf>
    <xf numFmtId="165" fontId="16" fillId="0" borderId="8" xfId="0" applyNumberFormat="1" applyFont="1" applyBorder="1" applyAlignment="1">
      <alignment vertical="center"/>
    </xf>
    <xf numFmtId="165" fontId="8" fillId="2" borderId="3" xfId="0" applyNumberFormat="1" applyFont="1" applyFill="1" applyBorder="1" applyAlignment="1">
      <alignment vertical="center"/>
    </xf>
    <xf numFmtId="165" fontId="7" fillId="0" borderId="23" xfId="0" applyNumberFormat="1" applyFont="1" applyBorder="1" applyAlignment="1">
      <alignment vertical="center"/>
    </xf>
    <xf numFmtId="165" fontId="7" fillId="0" borderId="37" xfId="0" applyNumberFormat="1" applyFont="1" applyBorder="1" applyAlignment="1">
      <alignment vertical="center"/>
    </xf>
    <xf numFmtId="165" fontId="0" fillId="0" borderId="6" xfId="0" applyNumberFormat="1" applyFill="1" applyBorder="1" applyAlignment="1">
      <alignment vertical="center"/>
    </xf>
    <xf numFmtId="165" fontId="0" fillId="0" borderId="3" xfId="0" applyNumberFormat="1" applyFill="1" applyBorder="1" applyAlignment="1">
      <alignment vertical="center"/>
    </xf>
    <xf numFmtId="165" fontId="15" fillId="0" borderId="3" xfId="0" applyNumberFormat="1" applyFont="1" applyFill="1" applyBorder="1" applyAlignment="1">
      <alignment vertical="center"/>
    </xf>
    <xf numFmtId="165" fontId="7" fillId="0" borderId="37" xfId="0" applyNumberFormat="1" applyFont="1" applyFill="1" applyBorder="1" applyAlignment="1">
      <alignment vertical="center"/>
    </xf>
    <xf numFmtId="165" fontId="0" fillId="0" borderId="19" xfId="0" applyNumberFormat="1" applyBorder="1" applyAlignment="1">
      <alignment vertical="center"/>
    </xf>
    <xf numFmtId="165" fontId="7" fillId="0" borderId="36" xfId="0" applyNumberFormat="1" applyFont="1" applyBorder="1" applyAlignment="1">
      <alignment vertical="center"/>
    </xf>
    <xf numFmtId="165" fontId="5" fillId="0" borderId="25" xfId="0" applyNumberFormat="1" applyFont="1" applyBorder="1" applyAlignment="1">
      <alignment vertical="center"/>
    </xf>
    <xf numFmtId="165" fontId="16" fillId="0" borderId="25" xfId="0" applyNumberFormat="1" applyFont="1" applyBorder="1" applyAlignment="1">
      <alignment vertical="center"/>
    </xf>
    <xf numFmtId="165" fontId="0" fillId="0" borderId="9" xfId="0" applyNumberFormat="1" applyBorder="1" applyAlignment="1">
      <alignment vertical="center"/>
    </xf>
    <xf numFmtId="165" fontId="0" fillId="5" borderId="19" xfId="0" applyNumberFormat="1" applyFill="1" applyBorder="1" applyAlignment="1">
      <alignment vertical="center"/>
    </xf>
    <xf numFmtId="165" fontId="0" fillId="3" borderId="6" xfId="0" applyNumberFormat="1" applyFill="1" applyBorder="1" applyAlignment="1">
      <alignment vertical="center"/>
    </xf>
    <xf numFmtId="165" fontId="0" fillId="3" borderId="19" xfId="0" applyNumberFormat="1" applyFill="1" applyBorder="1" applyAlignment="1">
      <alignment vertical="center"/>
    </xf>
    <xf numFmtId="165" fontId="0" fillId="0" borderId="5" xfId="0" applyNumberFormat="1" applyFill="1" applyBorder="1" applyAlignment="1">
      <alignment vertical="center"/>
    </xf>
    <xf numFmtId="165" fontId="4" fillId="0" borderId="8" xfId="0" applyNumberFormat="1" applyFont="1" applyBorder="1" applyAlignment="1">
      <alignment vertical="center"/>
    </xf>
    <xf numFmtId="165" fontId="14" fillId="0" borderId="25" xfId="0" applyNumberFormat="1" applyFont="1" applyBorder="1" applyAlignment="1">
      <alignment vertical="center"/>
    </xf>
    <xf numFmtId="165" fontId="8" fillId="2" borderId="5" xfId="0" applyNumberFormat="1" applyFont="1" applyFill="1" applyBorder="1" applyAlignment="1">
      <alignment vertical="center"/>
    </xf>
    <xf numFmtId="0" fontId="4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vertical="top" wrapText="1"/>
    </xf>
    <xf numFmtId="165" fontId="5" fillId="0" borderId="57" xfId="0" applyNumberFormat="1" applyFont="1" applyBorder="1" applyAlignment="1">
      <alignment vertical="center"/>
    </xf>
    <xf numFmtId="165" fontId="16" fillId="0" borderId="57" xfId="0" applyNumberFormat="1" applyFont="1" applyBorder="1" applyAlignment="1">
      <alignment vertical="center"/>
    </xf>
    <xf numFmtId="165" fontId="14" fillId="0" borderId="57" xfId="0" applyNumberFormat="1" applyFont="1" applyBorder="1" applyAlignment="1">
      <alignment vertical="center"/>
    </xf>
    <xf numFmtId="165" fontId="0" fillId="0" borderId="58" xfId="0" applyNumberFormat="1" applyFont="1" applyBorder="1" applyAlignment="1">
      <alignment vertical="center"/>
    </xf>
    <xf numFmtId="165" fontId="5" fillId="3" borderId="57" xfId="0" applyNumberFormat="1" applyFont="1" applyFill="1" applyBorder="1" applyAlignment="1">
      <alignment vertical="center"/>
    </xf>
    <xf numFmtId="165" fontId="5" fillId="5" borderId="57" xfId="0" applyNumberFormat="1" applyFont="1" applyFill="1" applyBorder="1" applyAlignment="1">
      <alignment vertical="center"/>
    </xf>
    <xf numFmtId="165" fontId="8" fillId="2" borderId="57" xfId="0" applyNumberFormat="1" applyFont="1" applyFill="1" applyBorder="1" applyAlignment="1">
      <alignment vertical="center"/>
    </xf>
    <xf numFmtId="165" fontId="7" fillId="0" borderId="8" xfId="0" applyNumberFormat="1" applyFont="1" applyFill="1" applyBorder="1" applyAlignment="1">
      <alignment vertical="center"/>
    </xf>
    <xf numFmtId="165" fontId="0" fillId="0" borderId="9" xfId="0" applyNumberFormat="1" applyFont="1" applyFill="1" applyBorder="1" applyAlignment="1">
      <alignment vertical="center"/>
    </xf>
    <xf numFmtId="164" fontId="0" fillId="0" borderId="21" xfId="0" applyNumberFormat="1" applyFont="1" applyBorder="1" applyAlignment="1">
      <alignment vertical="center"/>
    </xf>
    <xf numFmtId="164" fontId="0" fillId="3" borderId="21" xfId="0" applyNumberFormat="1" applyFont="1" applyFill="1" applyBorder="1" applyAlignment="1">
      <alignment vertical="center"/>
    </xf>
    <xf numFmtId="164" fontId="0" fillId="5" borderId="21" xfId="0" applyNumberFormat="1" applyFont="1" applyFill="1" applyBorder="1" applyAlignment="1">
      <alignment vertical="center"/>
    </xf>
    <xf numFmtId="164" fontId="8" fillId="2" borderId="21" xfId="0" applyNumberFormat="1" applyFont="1" applyFill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7" fillId="0" borderId="21" xfId="0" applyNumberFormat="1" applyFont="1" applyBorder="1" applyAlignment="1">
      <alignment vertical="center"/>
    </xf>
    <xf numFmtId="164" fontId="15" fillId="0" borderId="21" xfId="0" applyNumberFormat="1" applyFont="1" applyBorder="1" applyAlignment="1">
      <alignment vertical="center"/>
    </xf>
    <xf numFmtId="164" fontId="7" fillId="0" borderId="24" xfId="0" applyNumberFormat="1" applyFont="1" applyFill="1" applyBorder="1" applyAlignment="1">
      <alignment vertical="center"/>
    </xf>
    <xf numFmtId="164" fontId="0" fillId="0" borderId="24" xfId="0" applyNumberFormat="1" applyFill="1" applyBorder="1" applyAlignment="1">
      <alignment vertical="center"/>
    </xf>
    <xf numFmtId="164" fontId="0" fillId="0" borderId="41" xfId="0" applyNumberFormat="1" applyFont="1" applyBorder="1" applyAlignment="1">
      <alignment vertical="center"/>
    </xf>
    <xf numFmtId="164" fontId="0" fillId="3" borderId="41" xfId="0" applyNumberFormat="1" applyFont="1" applyFill="1" applyBorder="1" applyAlignment="1">
      <alignment vertical="center"/>
    </xf>
    <xf numFmtId="164" fontId="0" fillId="5" borderId="41" xfId="0" applyNumberFormat="1" applyFont="1" applyFill="1" applyBorder="1" applyAlignment="1">
      <alignment vertical="center"/>
    </xf>
    <xf numFmtId="164" fontId="8" fillId="2" borderId="41" xfId="0" applyNumberFormat="1" applyFont="1" applyFill="1" applyBorder="1" applyAlignment="1">
      <alignment vertical="center"/>
    </xf>
    <xf numFmtId="164" fontId="0" fillId="0" borderId="41" xfId="0" applyNumberFormat="1" applyBorder="1" applyAlignment="1">
      <alignment vertical="center"/>
    </xf>
    <xf numFmtId="164" fontId="7" fillId="0" borderId="41" xfId="0" applyNumberFormat="1" applyFont="1" applyBorder="1" applyAlignment="1">
      <alignment vertical="center"/>
    </xf>
    <xf numFmtId="164" fontId="15" fillId="0" borderId="41" xfId="0" applyNumberFormat="1" applyFont="1" applyBorder="1" applyAlignment="1">
      <alignment vertical="center"/>
    </xf>
    <xf numFmtId="164" fontId="7" fillId="0" borderId="59" xfId="0" applyNumberFormat="1" applyFont="1" applyFill="1" applyBorder="1" applyAlignment="1">
      <alignment vertical="center"/>
    </xf>
    <xf numFmtId="164" fontId="0" fillId="0" borderId="59" xfId="0" applyNumberFormat="1" applyFill="1" applyBorder="1" applyAlignment="1">
      <alignment vertical="center"/>
    </xf>
    <xf numFmtId="164" fontId="7" fillId="0" borderId="19" xfId="0" applyNumberFormat="1" applyFont="1" applyBorder="1" applyAlignment="1">
      <alignment vertical="center"/>
    </xf>
    <xf numFmtId="164" fontId="15" fillId="0" borderId="19" xfId="0" applyNumberFormat="1" applyFont="1" applyBorder="1" applyAlignment="1">
      <alignment vertical="center"/>
    </xf>
    <xf numFmtId="164" fontId="7" fillId="0" borderId="49" xfId="0" applyNumberFormat="1" applyFont="1" applyFill="1" applyBorder="1" applyAlignment="1">
      <alignment vertical="center"/>
    </xf>
    <xf numFmtId="164" fontId="0" fillId="0" borderId="49" xfId="0" applyNumberFormat="1" applyFill="1" applyBorder="1" applyAlignment="1">
      <alignment vertical="center"/>
    </xf>
    <xf numFmtId="165" fontId="9" fillId="4" borderId="6" xfId="0" applyNumberFormat="1" applyFont="1" applyFill="1" applyBorder="1" applyAlignment="1">
      <alignment vertical="center"/>
    </xf>
    <xf numFmtId="165" fontId="9" fillId="4" borderId="3" xfId="0" applyNumberFormat="1" applyFont="1" applyFill="1" applyBorder="1" applyAlignment="1">
      <alignment vertical="center"/>
    </xf>
    <xf numFmtId="165" fontId="9" fillId="4" borderId="5" xfId="0" applyNumberFormat="1" applyFont="1" applyFill="1" applyBorder="1" applyAlignment="1">
      <alignment vertical="center"/>
    </xf>
    <xf numFmtId="165" fontId="8" fillId="4" borderId="8" xfId="0" applyNumberFormat="1" applyFont="1" applyFill="1" applyBorder="1" applyAlignment="1">
      <alignment vertical="center"/>
    </xf>
    <xf numFmtId="165" fontId="5" fillId="0" borderId="9" xfId="0" applyNumberFormat="1" applyFont="1" applyBorder="1" applyAlignment="1">
      <alignment vertical="center"/>
    </xf>
    <xf numFmtId="165" fontId="0" fillId="5" borderId="6" xfId="0" applyNumberFormat="1" applyFont="1" applyFill="1" applyBorder="1" applyAlignment="1">
      <alignment vertical="center"/>
    </xf>
    <xf numFmtId="165" fontId="0" fillId="3" borderId="3" xfId="0" applyNumberFormat="1" applyFont="1" applyFill="1" applyBorder="1" applyAlignment="1">
      <alignment vertical="center"/>
    </xf>
    <xf numFmtId="165" fontId="0" fillId="5" borderId="3" xfId="0" applyNumberFormat="1" applyFont="1" applyFill="1" applyBorder="1" applyAlignment="1">
      <alignment vertical="center"/>
    </xf>
    <xf numFmtId="165" fontId="0" fillId="0" borderId="19" xfId="0" applyNumberFormat="1" applyFont="1" applyBorder="1" applyAlignment="1">
      <alignment vertical="center"/>
    </xf>
    <xf numFmtId="165" fontId="0" fillId="3" borderId="5" xfId="0" applyNumberFormat="1" applyFont="1" applyFill="1" applyBorder="1" applyAlignment="1">
      <alignment vertical="center"/>
    </xf>
    <xf numFmtId="165" fontId="0" fillId="5" borderId="5" xfId="0" applyNumberFormat="1" applyFont="1" applyFill="1" applyBorder="1" applyAlignment="1">
      <alignment vertical="center"/>
    </xf>
    <xf numFmtId="165" fontId="9" fillId="2" borderId="6" xfId="0" applyNumberFormat="1" applyFont="1" applyFill="1" applyBorder="1" applyAlignment="1">
      <alignment vertical="center"/>
    </xf>
    <xf numFmtId="165" fontId="15" fillId="0" borderId="19" xfId="0" applyNumberFormat="1" applyFont="1" applyBorder="1" applyAlignment="1">
      <alignment vertical="center"/>
    </xf>
    <xf numFmtId="165" fontId="7" fillId="0" borderId="22" xfId="0" applyNumberFormat="1" applyFont="1" applyBorder="1" applyAlignment="1">
      <alignment vertical="center"/>
    </xf>
    <xf numFmtId="165" fontId="0" fillId="0" borderId="49" xfId="0" applyNumberFormat="1" applyBorder="1" applyAlignment="1">
      <alignment vertical="center"/>
    </xf>
    <xf numFmtId="165" fontId="5" fillId="0" borderId="40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vertical="center"/>
    </xf>
    <xf numFmtId="164" fontId="7" fillId="0" borderId="38" xfId="0" applyNumberFormat="1" applyFont="1" applyBorder="1" applyAlignment="1">
      <alignment vertical="center"/>
    </xf>
    <xf numFmtId="164" fontId="14" fillId="0" borderId="9" xfId="0" applyNumberFormat="1" applyFont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165" fontId="7" fillId="0" borderId="45" xfId="0" applyNumberFormat="1" applyFont="1" applyBorder="1" applyAlignment="1">
      <alignment vertical="center"/>
    </xf>
    <xf numFmtId="165" fontId="5" fillId="0" borderId="62" xfId="0" applyNumberFormat="1" applyFont="1" applyBorder="1" applyAlignment="1">
      <alignment vertical="center"/>
    </xf>
    <xf numFmtId="165" fontId="0" fillId="3" borderId="41" xfId="0" applyNumberFormat="1" applyFill="1" applyBorder="1" applyAlignment="1">
      <alignment vertical="center"/>
    </xf>
    <xf numFmtId="165" fontId="0" fillId="5" borderId="41" xfId="0" applyNumberFormat="1" applyFill="1" applyBorder="1" applyAlignment="1">
      <alignment vertical="center"/>
    </xf>
    <xf numFmtId="165" fontId="8" fillId="2" borderId="41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5" fillId="0" borderId="25" xfId="0" applyFont="1" applyBorder="1" applyAlignment="1">
      <alignment vertical="top" wrapText="1"/>
    </xf>
    <xf numFmtId="164" fontId="9" fillId="2" borderId="5" xfId="0" applyNumberFormat="1" applyFont="1" applyFill="1" applyBorder="1" applyAlignment="1">
      <alignment vertical="center"/>
    </xf>
    <xf numFmtId="0" fontId="19" fillId="0" borderId="3" xfId="0" applyFont="1" applyBorder="1" applyAlignment="1">
      <alignment vertical="top" wrapText="1"/>
    </xf>
    <xf numFmtId="0" fontId="5" fillId="0" borderId="8" xfId="0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/>
    </xf>
    <xf numFmtId="165" fontId="0" fillId="5" borderId="8" xfId="0" applyNumberFormat="1" applyFill="1" applyBorder="1" applyAlignment="1">
      <alignment vertical="center"/>
    </xf>
    <xf numFmtId="49" fontId="1" fillId="0" borderId="18" xfId="0" applyNumberFormat="1" applyFont="1" applyBorder="1" applyAlignment="1">
      <alignment vertical="top" wrapText="1"/>
    </xf>
    <xf numFmtId="165" fontId="8" fillId="2" borderId="19" xfId="0" applyNumberFormat="1" applyFont="1" applyFill="1" applyBorder="1" applyAlignment="1">
      <alignment vertical="center"/>
    </xf>
    <xf numFmtId="0" fontId="3" fillId="0" borderId="19" xfId="0" applyFont="1" applyBorder="1" applyAlignment="1">
      <alignment vertical="top" wrapText="1"/>
    </xf>
    <xf numFmtId="164" fontId="8" fillId="2" borderId="25" xfId="0" applyNumberFormat="1" applyFont="1" applyFill="1" applyBorder="1" applyAlignment="1">
      <alignment vertical="center"/>
    </xf>
    <xf numFmtId="164" fontId="0" fillId="0" borderId="6" xfId="0" applyNumberFormat="1" applyFont="1" applyBorder="1" applyAlignment="1">
      <alignment vertical="center"/>
    </xf>
    <xf numFmtId="164" fontId="0" fillId="3" borderId="6" xfId="0" applyNumberFormat="1" applyFont="1" applyFill="1" applyBorder="1" applyAlignment="1">
      <alignment vertical="center"/>
    </xf>
    <xf numFmtId="164" fontId="0" fillId="5" borderId="6" xfId="0" applyNumberFormat="1" applyFont="1" applyFill="1" applyBorder="1" applyAlignment="1">
      <alignment vertical="center"/>
    </xf>
    <xf numFmtId="164" fontId="8" fillId="2" borderId="23" xfId="0" applyNumberFormat="1" applyFont="1" applyFill="1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9" fillId="4" borderId="23" xfId="0" applyNumberFormat="1" applyFont="1" applyFill="1" applyBorder="1" applyAlignment="1">
      <alignment vertical="center"/>
    </xf>
    <xf numFmtId="164" fontId="18" fillId="0" borderId="3" xfId="0" applyNumberFormat="1" applyFont="1" applyBorder="1" applyAlignment="1">
      <alignment vertical="center"/>
    </xf>
    <xf numFmtId="164" fontId="0" fillId="3" borderId="3" xfId="0" applyNumberFormat="1" applyFont="1" applyFill="1" applyBorder="1" applyAlignment="1">
      <alignment vertical="center"/>
    </xf>
    <xf numFmtId="164" fontId="0" fillId="5" borderId="3" xfId="0" applyNumberFormat="1" applyFont="1" applyFill="1" applyBorder="1" applyAlignment="1">
      <alignment vertical="center"/>
    </xf>
    <xf numFmtId="164" fontId="0" fillId="0" borderId="38" xfId="0" applyNumberFormat="1" applyBorder="1" applyAlignment="1">
      <alignment vertical="center"/>
    </xf>
    <xf numFmtId="164" fontId="0" fillId="0" borderId="19" xfId="0" applyNumberFormat="1" applyFont="1" applyBorder="1" applyAlignment="1">
      <alignment vertical="center"/>
    </xf>
    <xf numFmtId="164" fontId="0" fillId="3" borderId="19" xfId="0" applyNumberFormat="1" applyFont="1" applyFill="1" applyBorder="1" applyAlignment="1">
      <alignment vertical="center"/>
    </xf>
    <xf numFmtId="164" fontId="0" fillId="5" borderId="19" xfId="0" applyNumberFormat="1" applyFont="1" applyFill="1" applyBorder="1" applyAlignment="1">
      <alignment vertical="center"/>
    </xf>
    <xf numFmtId="164" fontId="8" fillId="2" borderId="22" xfId="0" applyNumberFormat="1" applyFont="1" applyFill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9" fillId="4" borderId="22" xfId="0" applyNumberFormat="1" applyFont="1" applyFill="1" applyBorder="1" applyAlignment="1">
      <alignment vertical="center"/>
    </xf>
    <xf numFmtId="0" fontId="4" fillId="0" borderId="3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6" fillId="2" borderId="2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vertical="center" wrapText="1"/>
    </xf>
    <xf numFmtId="0" fontId="6" fillId="2" borderId="53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" fontId="1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42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17" fillId="2" borderId="29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17" fillId="2" borderId="31" xfId="0" applyFont="1" applyFill="1" applyBorder="1" applyAlignment="1">
      <alignment horizontal="center" vertical="center" wrapText="1"/>
    </xf>
    <xf numFmtId="0" fontId="1" fillId="0" borderId="46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51" xfId="0" applyFont="1" applyFill="1" applyBorder="1" applyAlignment="1">
      <alignment horizontal="center" vertical="center" wrapText="1"/>
    </xf>
    <xf numFmtId="0" fontId="6" fillId="5" borderId="52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50" xfId="0" applyFont="1" applyBorder="1" applyAlignment="1">
      <alignment vertical="top" wrapText="1"/>
    </xf>
    <xf numFmtId="0" fontId="1" fillId="0" borderId="51" xfId="0" applyFont="1" applyBorder="1" applyAlignment="1">
      <alignment vertical="top" wrapText="1"/>
    </xf>
    <xf numFmtId="0" fontId="1" fillId="0" borderId="52" xfId="0" applyFont="1" applyBorder="1" applyAlignment="1">
      <alignment vertical="top" wrapText="1"/>
    </xf>
    <xf numFmtId="0" fontId="6" fillId="0" borderId="63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16" fontId="1" fillId="0" borderId="7" xfId="0" applyNumberFormat="1" applyFont="1" applyFill="1" applyBorder="1" applyAlignment="1">
      <alignment horizontal="center" vertical="center" wrapText="1"/>
    </xf>
    <xf numFmtId="16" fontId="1" fillId="0" borderId="8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53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1" xfId="0" applyFont="1" applyBorder="1" applyAlignment="1">
      <alignment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1"/>
  <sheetViews>
    <sheetView showGridLines="0" workbookViewId="0">
      <selection sqref="A1:A1048576"/>
    </sheetView>
  </sheetViews>
  <sheetFormatPr defaultRowHeight="15" x14ac:dyDescent="0.25"/>
  <cols>
    <col min="1" max="1" width="8.7109375" customWidth="1"/>
    <col min="2" max="2" width="17.85546875" customWidth="1"/>
    <col min="17" max="17" width="9.140625" customWidth="1"/>
    <col min="20" max="20" width="9.5703125" customWidth="1"/>
    <col min="22" max="22" width="8.85546875" customWidth="1"/>
  </cols>
  <sheetData>
    <row r="1" spans="1:23" ht="28.5" customHeight="1" x14ac:dyDescent="0.25">
      <c r="A1" s="241" t="s">
        <v>0</v>
      </c>
      <c r="B1" s="244" t="s">
        <v>1</v>
      </c>
      <c r="C1" s="219" t="s">
        <v>45</v>
      </c>
      <c r="D1" s="219" t="s">
        <v>46</v>
      </c>
      <c r="E1" s="219" t="s">
        <v>47</v>
      </c>
      <c r="F1" s="219" t="s">
        <v>48</v>
      </c>
      <c r="G1" s="219" t="s">
        <v>49</v>
      </c>
      <c r="H1" s="219" t="s">
        <v>50</v>
      </c>
      <c r="I1" s="219" t="s">
        <v>51</v>
      </c>
      <c r="J1" s="219" t="s">
        <v>52</v>
      </c>
      <c r="K1" s="219" t="s">
        <v>53</v>
      </c>
      <c r="L1" s="219" t="s">
        <v>54</v>
      </c>
      <c r="M1" s="219" t="s">
        <v>55</v>
      </c>
      <c r="N1" s="219" t="s">
        <v>56</v>
      </c>
      <c r="O1" s="225" t="s">
        <v>57</v>
      </c>
      <c r="P1" s="216" t="s">
        <v>58</v>
      </c>
      <c r="Q1" s="228" t="s">
        <v>71</v>
      </c>
      <c r="R1" s="231">
        <v>2019</v>
      </c>
      <c r="S1" s="231">
        <v>2020</v>
      </c>
      <c r="T1" s="222" t="s">
        <v>73</v>
      </c>
      <c r="U1" s="234" t="s">
        <v>74</v>
      </c>
      <c r="V1" s="213" t="s">
        <v>75</v>
      </c>
      <c r="W1" s="213" t="s">
        <v>65</v>
      </c>
    </row>
    <row r="2" spans="1:23" ht="30" customHeight="1" x14ac:dyDescent="0.25">
      <c r="A2" s="242"/>
      <c r="B2" s="245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6"/>
      <c r="P2" s="217"/>
      <c r="Q2" s="229"/>
      <c r="R2" s="232"/>
      <c r="S2" s="232"/>
      <c r="T2" s="223"/>
      <c r="U2" s="235"/>
      <c r="V2" s="214"/>
      <c r="W2" s="214"/>
    </row>
    <row r="3" spans="1:23" x14ac:dyDescent="0.25">
      <c r="A3" s="242"/>
      <c r="B3" s="245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6"/>
      <c r="P3" s="217"/>
      <c r="Q3" s="229"/>
      <c r="R3" s="232"/>
      <c r="S3" s="232"/>
      <c r="T3" s="223"/>
      <c r="U3" s="235"/>
      <c r="V3" s="214"/>
      <c r="W3" s="214"/>
    </row>
    <row r="4" spans="1:23" ht="25.5" customHeight="1" thickBot="1" x14ac:dyDescent="0.3">
      <c r="A4" s="243"/>
      <c r="B4" s="246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7"/>
      <c r="P4" s="218"/>
      <c r="Q4" s="230"/>
      <c r="R4" s="233"/>
      <c r="S4" s="233"/>
      <c r="T4" s="224"/>
      <c r="U4" s="236"/>
      <c r="V4" s="215"/>
      <c r="W4" s="215"/>
    </row>
    <row r="5" spans="1:23" ht="30" customHeight="1" x14ac:dyDescent="0.25">
      <c r="A5" s="2">
        <v>40544</v>
      </c>
      <c r="B5" s="24" t="s">
        <v>119</v>
      </c>
      <c r="C5" s="191">
        <v>0</v>
      </c>
      <c r="D5" s="191">
        <v>0</v>
      </c>
      <c r="E5" s="191">
        <f>SUM(F5:L5)</f>
        <v>3</v>
      </c>
      <c r="F5" s="191">
        <v>0</v>
      </c>
      <c r="G5" s="191">
        <v>0</v>
      </c>
      <c r="H5" s="191">
        <v>3</v>
      </c>
      <c r="I5" s="191">
        <v>0</v>
      </c>
      <c r="J5" s="191">
        <v>0</v>
      </c>
      <c r="K5" s="191">
        <v>0</v>
      </c>
      <c r="L5" s="191">
        <v>0</v>
      </c>
      <c r="M5" s="191">
        <v>1.7</v>
      </c>
      <c r="N5" s="191">
        <v>0</v>
      </c>
      <c r="O5" s="192">
        <v>0</v>
      </c>
      <c r="P5" s="193">
        <v>0</v>
      </c>
      <c r="Q5" s="194">
        <f>P5+O5+N5+M5+E5+D5+C5</f>
        <v>4.7</v>
      </c>
      <c r="R5" s="195">
        <f>Q5*1.02</f>
        <v>4.7940000000000005</v>
      </c>
      <c r="S5" s="195">
        <f>R5*1.02</f>
        <v>4.8898800000000007</v>
      </c>
      <c r="T5" s="196">
        <v>128.29</v>
      </c>
      <c r="U5" s="37">
        <v>128.29</v>
      </c>
      <c r="V5" s="32">
        <v>127.4</v>
      </c>
      <c r="W5" s="61">
        <v>129.69999999999999</v>
      </c>
    </row>
    <row r="6" spans="1:23" ht="36" x14ac:dyDescent="0.25">
      <c r="A6" s="1">
        <v>42767</v>
      </c>
      <c r="B6" s="25" t="s">
        <v>122</v>
      </c>
      <c r="C6" s="191">
        <v>0</v>
      </c>
      <c r="D6" s="191">
        <v>0</v>
      </c>
      <c r="E6" s="191">
        <f t="shared" ref="E6:E13" si="0">SUM(F6:L6)</f>
        <v>0</v>
      </c>
      <c r="F6" s="191">
        <v>0</v>
      </c>
      <c r="G6" s="191">
        <v>0</v>
      </c>
      <c r="H6" s="191">
        <v>0</v>
      </c>
      <c r="I6" s="191">
        <v>0</v>
      </c>
      <c r="J6" s="191">
        <v>0</v>
      </c>
      <c r="K6" s="191">
        <v>0</v>
      </c>
      <c r="L6" s="191">
        <v>0</v>
      </c>
      <c r="M6" s="191">
        <v>11.8</v>
      </c>
      <c r="N6" s="191">
        <v>0</v>
      </c>
      <c r="O6" s="192">
        <v>0</v>
      </c>
      <c r="P6" s="193">
        <v>0</v>
      </c>
      <c r="Q6" s="194">
        <f t="shared" ref="Q6:Q13" si="1">P6+O6+N6+M6+E6+D6+C6</f>
        <v>11.8</v>
      </c>
      <c r="R6" s="195">
        <f t="shared" ref="R6:S12" si="2">Q6*1.02</f>
        <v>12.036000000000001</v>
      </c>
      <c r="S6" s="195">
        <f t="shared" si="2"/>
        <v>12.276720000000001</v>
      </c>
      <c r="T6" s="196">
        <v>8.1</v>
      </c>
      <c r="U6" s="39">
        <v>8.1</v>
      </c>
      <c r="V6" s="36">
        <v>7.8</v>
      </c>
      <c r="W6" s="64">
        <v>10.44</v>
      </c>
    </row>
    <row r="7" spans="1:23" ht="30" customHeight="1" x14ac:dyDescent="0.25">
      <c r="A7" s="1">
        <v>42795</v>
      </c>
      <c r="B7" s="25" t="s">
        <v>120</v>
      </c>
      <c r="C7" s="191">
        <v>0</v>
      </c>
      <c r="D7" s="191">
        <v>0</v>
      </c>
      <c r="E7" s="191">
        <f t="shared" si="0"/>
        <v>1</v>
      </c>
      <c r="F7" s="191">
        <v>0</v>
      </c>
      <c r="G7" s="191">
        <v>0</v>
      </c>
      <c r="H7" s="191">
        <v>0</v>
      </c>
      <c r="I7" s="191">
        <v>0</v>
      </c>
      <c r="J7" s="191">
        <v>0</v>
      </c>
      <c r="K7" s="191">
        <v>0</v>
      </c>
      <c r="L7" s="191">
        <v>1</v>
      </c>
      <c r="M7" s="191">
        <v>0</v>
      </c>
      <c r="N7" s="191">
        <v>0</v>
      </c>
      <c r="O7" s="192">
        <v>0</v>
      </c>
      <c r="P7" s="193">
        <v>0</v>
      </c>
      <c r="Q7" s="194">
        <f t="shared" si="1"/>
        <v>1</v>
      </c>
      <c r="R7" s="195">
        <v>1</v>
      </c>
      <c r="S7" s="195">
        <v>1</v>
      </c>
      <c r="T7" s="196">
        <v>9.3000000000000007</v>
      </c>
      <c r="U7" s="39">
        <v>9.3000000000000007</v>
      </c>
      <c r="V7" s="36">
        <v>28.85</v>
      </c>
      <c r="W7" s="64">
        <v>0</v>
      </c>
    </row>
    <row r="8" spans="1:23" ht="29.25" customHeight="1" x14ac:dyDescent="0.25">
      <c r="A8" s="1">
        <v>42826</v>
      </c>
      <c r="B8" s="25" t="s">
        <v>4</v>
      </c>
      <c r="C8" s="191">
        <v>0</v>
      </c>
      <c r="D8" s="191">
        <v>0</v>
      </c>
      <c r="E8" s="191">
        <f t="shared" si="0"/>
        <v>5</v>
      </c>
      <c r="F8" s="191">
        <v>0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1">
        <v>5</v>
      </c>
      <c r="M8" s="191">
        <v>0</v>
      </c>
      <c r="N8" s="191">
        <v>0</v>
      </c>
      <c r="O8" s="192">
        <v>0</v>
      </c>
      <c r="P8" s="193">
        <v>0</v>
      </c>
      <c r="Q8" s="194">
        <f t="shared" si="1"/>
        <v>5</v>
      </c>
      <c r="R8" s="195">
        <f t="shared" si="2"/>
        <v>5.0999999999999996</v>
      </c>
      <c r="S8" s="195">
        <f t="shared" si="2"/>
        <v>5.202</v>
      </c>
      <c r="T8" s="196">
        <v>32.200000000000003</v>
      </c>
      <c r="U8" s="39">
        <v>47.87</v>
      </c>
      <c r="V8" s="197">
        <v>2401.4899999999998</v>
      </c>
      <c r="W8" s="64">
        <v>0.9</v>
      </c>
    </row>
    <row r="9" spans="1:23" ht="32.25" customHeight="1" x14ac:dyDescent="0.25">
      <c r="A9" s="1">
        <v>42856</v>
      </c>
      <c r="B9" s="25" t="s">
        <v>121</v>
      </c>
      <c r="C9" s="191">
        <v>0</v>
      </c>
      <c r="D9" s="191">
        <v>0</v>
      </c>
      <c r="E9" s="191">
        <f t="shared" si="0"/>
        <v>4.5999999999999996</v>
      </c>
      <c r="F9" s="191">
        <v>0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>
        <v>4.5999999999999996</v>
      </c>
      <c r="M9" s="191">
        <v>0</v>
      </c>
      <c r="N9" s="191">
        <v>9.8000000000000007</v>
      </c>
      <c r="O9" s="192">
        <v>0</v>
      </c>
      <c r="P9" s="193">
        <v>62</v>
      </c>
      <c r="Q9" s="194">
        <f t="shared" si="1"/>
        <v>76.399999999999991</v>
      </c>
      <c r="R9" s="195">
        <v>177.928</v>
      </c>
      <c r="S9" s="195">
        <v>179.48699999999999</v>
      </c>
      <c r="T9" s="196">
        <v>86.92</v>
      </c>
      <c r="U9" s="39">
        <v>86.92</v>
      </c>
      <c r="V9" s="36">
        <f>15.69+5.4</f>
        <v>21.09</v>
      </c>
      <c r="W9" s="64">
        <f>9.72+3.3</f>
        <v>13.02</v>
      </c>
    </row>
    <row r="10" spans="1:23" ht="29.25" customHeight="1" x14ac:dyDescent="0.25">
      <c r="A10" s="1">
        <v>42887</v>
      </c>
      <c r="B10" s="25" t="s">
        <v>5</v>
      </c>
      <c r="C10" s="191">
        <v>0</v>
      </c>
      <c r="D10" s="191">
        <v>0</v>
      </c>
      <c r="E10" s="191">
        <f t="shared" ref="E10:E11" si="3">SUM(F10:L10)</f>
        <v>0</v>
      </c>
      <c r="F10" s="191">
        <v>0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  <c r="O10" s="192">
        <v>0</v>
      </c>
      <c r="P10" s="193">
        <v>0</v>
      </c>
      <c r="Q10" s="194">
        <f t="shared" ref="Q10:Q11" si="4">P10+O10+N10+M10+E10+D10+C10</f>
        <v>0</v>
      </c>
      <c r="R10" s="195">
        <f t="shared" ref="R10:R11" si="5">Q10*1.02</f>
        <v>0</v>
      </c>
      <c r="S10" s="195">
        <f t="shared" ref="S10:S11" si="6">R10*1.02</f>
        <v>0</v>
      </c>
      <c r="T10" s="196">
        <v>1.8</v>
      </c>
      <c r="U10" s="39">
        <v>1.8</v>
      </c>
      <c r="V10" s="36">
        <v>0</v>
      </c>
      <c r="W10" s="64">
        <v>0</v>
      </c>
    </row>
    <row r="11" spans="1:23" ht="30.75" customHeight="1" x14ac:dyDescent="0.25">
      <c r="A11" s="1">
        <v>42917</v>
      </c>
      <c r="B11" s="25" t="s">
        <v>6</v>
      </c>
      <c r="C11" s="68">
        <v>22.26</v>
      </c>
      <c r="D11" s="68">
        <v>8.25</v>
      </c>
      <c r="E11" s="68">
        <f t="shared" si="3"/>
        <v>1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1</v>
      </c>
      <c r="M11" s="68">
        <v>0.1</v>
      </c>
      <c r="N11" s="68">
        <v>0</v>
      </c>
      <c r="O11" s="198">
        <v>0</v>
      </c>
      <c r="P11" s="199">
        <v>0</v>
      </c>
      <c r="Q11" s="194">
        <f t="shared" si="4"/>
        <v>31.61</v>
      </c>
      <c r="R11" s="195">
        <f t="shared" si="5"/>
        <v>32.242199999999997</v>
      </c>
      <c r="S11" s="195">
        <f t="shared" si="6"/>
        <v>32.887043999999996</v>
      </c>
      <c r="T11" s="62">
        <v>35.799999999999997</v>
      </c>
      <c r="U11" s="47">
        <v>35.799999999999997</v>
      </c>
      <c r="V11" s="43">
        <v>32.39</v>
      </c>
      <c r="W11" s="200">
        <v>32.39</v>
      </c>
    </row>
    <row r="12" spans="1:23" ht="33.75" customHeight="1" thickBot="1" x14ac:dyDescent="0.3">
      <c r="A12" s="3">
        <v>42948</v>
      </c>
      <c r="B12" s="189" t="s">
        <v>123</v>
      </c>
      <c r="C12" s="201">
        <v>0</v>
      </c>
      <c r="D12" s="201">
        <v>0</v>
      </c>
      <c r="E12" s="201">
        <f t="shared" si="0"/>
        <v>3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3</v>
      </c>
      <c r="M12" s="201">
        <v>0</v>
      </c>
      <c r="N12" s="201">
        <v>0</v>
      </c>
      <c r="O12" s="202">
        <v>0</v>
      </c>
      <c r="P12" s="203">
        <v>0</v>
      </c>
      <c r="Q12" s="204">
        <f t="shared" si="1"/>
        <v>3</v>
      </c>
      <c r="R12" s="205">
        <f t="shared" si="2"/>
        <v>3.06</v>
      </c>
      <c r="S12" s="205">
        <f t="shared" si="2"/>
        <v>3.1212</v>
      </c>
      <c r="T12" s="206">
        <v>3.1</v>
      </c>
      <c r="U12" s="47">
        <v>3.1</v>
      </c>
      <c r="V12" s="43">
        <v>0</v>
      </c>
      <c r="W12" s="200">
        <v>0</v>
      </c>
    </row>
    <row r="13" spans="1:23" ht="57" thickBot="1" x14ac:dyDescent="0.3">
      <c r="A13" s="207">
        <v>1</v>
      </c>
      <c r="B13" s="208" t="s">
        <v>3</v>
      </c>
      <c r="C13" s="50">
        <f>SUM(C5:C12)</f>
        <v>22.26</v>
      </c>
      <c r="D13" s="50">
        <f>SUM(D5:D12)</f>
        <v>8.25</v>
      </c>
      <c r="E13" s="50">
        <f t="shared" si="0"/>
        <v>17.600000000000001</v>
      </c>
      <c r="F13" s="50">
        <f t="shared" ref="F13:W13" si="7">SUM(F5:F12)</f>
        <v>0</v>
      </c>
      <c r="G13" s="50">
        <f t="shared" si="7"/>
        <v>0</v>
      </c>
      <c r="H13" s="50">
        <f t="shared" si="7"/>
        <v>3</v>
      </c>
      <c r="I13" s="50">
        <f t="shared" si="7"/>
        <v>0</v>
      </c>
      <c r="J13" s="50">
        <f t="shared" si="7"/>
        <v>0</v>
      </c>
      <c r="K13" s="50">
        <f t="shared" si="7"/>
        <v>0</v>
      </c>
      <c r="L13" s="50">
        <f t="shared" si="7"/>
        <v>14.6</v>
      </c>
      <c r="M13" s="50">
        <f t="shared" si="7"/>
        <v>13.6</v>
      </c>
      <c r="N13" s="50">
        <f t="shared" si="7"/>
        <v>9.8000000000000007</v>
      </c>
      <c r="O13" s="51">
        <f t="shared" si="7"/>
        <v>0</v>
      </c>
      <c r="P13" s="52">
        <f t="shared" si="7"/>
        <v>62</v>
      </c>
      <c r="Q13" s="190">
        <f t="shared" si="1"/>
        <v>133.51</v>
      </c>
      <c r="R13" s="50">
        <f t="shared" si="7"/>
        <v>236.1602</v>
      </c>
      <c r="S13" s="50">
        <f t="shared" si="7"/>
        <v>238.86384399999997</v>
      </c>
      <c r="T13" s="50">
        <f t="shared" si="7"/>
        <v>305.51000000000005</v>
      </c>
      <c r="U13" s="50">
        <f t="shared" si="7"/>
        <v>321.18000000000006</v>
      </c>
      <c r="V13" s="50">
        <f t="shared" si="7"/>
        <v>2619.02</v>
      </c>
      <c r="W13" s="56">
        <f t="shared" si="7"/>
        <v>186.45</v>
      </c>
    </row>
    <row r="14" spans="1:23" x14ac:dyDescent="0.25">
      <c r="A14" s="6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9"/>
    </row>
    <row r="15" spans="1:23" x14ac:dyDescent="0.25">
      <c r="A15" s="6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9"/>
    </row>
    <row r="16" spans="1:23" x14ac:dyDescent="0.25">
      <c r="A16" s="6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9"/>
    </row>
    <row r="17" spans="1:21" x14ac:dyDescent="0.25">
      <c r="A17" s="6"/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9"/>
    </row>
    <row r="18" spans="1:21" x14ac:dyDescent="0.25">
      <c r="A18" s="239"/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9"/>
    </row>
    <row r="19" spans="1:21" x14ac:dyDescent="0.25">
      <c r="A19" s="239"/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9"/>
    </row>
    <row r="20" spans="1:21" x14ac:dyDescent="0.25">
      <c r="A20" s="6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9"/>
    </row>
    <row r="21" spans="1:21" x14ac:dyDescent="0.25">
      <c r="A21" s="6"/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9"/>
    </row>
    <row r="22" spans="1:21" x14ac:dyDescent="0.25">
      <c r="A22" s="6"/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9"/>
    </row>
    <row r="23" spans="1:21" ht="18.75" x14ac:dyDescent="0.25">
      <c r="A23" s="10"/>
      <c r="B23" s="10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9"/>
    </row>
    <row r="24" spans="1:21" ht="15" customHeight="1" x14ac:dyDescent="0.25">
      <c r="A24" s="239"/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9"/>
    </row>
    <row r="25" spans="1:21" x14ac:dyDescent="0.25">
      <c r="A25" s="239"/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9"/>
    </row>
    <row r="26" spans="1:21" x14ac:dyDescent="0.25">
      <c r="A26" s="6"/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9"/>
    </row>
    <row r="27" spans="1:21" x14ac:dyDescent="0.25">
      <c r="A27" s="6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9"/>
    </row>
    <row r="28" spans="1:21" ht="44.25" customHeight="1" x14ac:dyDescent="0.25">
      <c r="A28" s="239"/>
      <c r="B28" s="240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9"/>
    </row>
    <row r="29" spans="1:21" x14ac:dyDescent="0.25">
      <c r="A29" s="239"/>
      <c r="B29" s="240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9"/>
    </row>
    <row r="30" spans="1:21" x14ac:dyDescent="0.25">
      <c r="A30" s="6"/>
      <c r="B30" s="7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9"/>
    </row>
    <row r="31" spans="1:21" x14ac:dyDescent="0.25">
      <c r="A31" s="6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9"/>
    </row>
    <row r="32" spans="1:21" x14ac:dyDescent="0.25">
      <c r="A32" s="6"/>
      <c r="B32" s="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9"/>
    </row>
    <row r="33" spans="1:21" x14ac:dyDescent="0.25">
      <c r="A33" s="6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9"/>
    </row>
    <row r="34" spans="1:21" x14ac:dyDescent="0.25">
      <c r="A34" s="6"/>
      <c r="B34" s="7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9"/>
    </row>
    <row r="35" spans="1:21" x14ac:dyDescent="0.25">
      <c r="A35" s="6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9"/>
    </row>
    <row r="36" spans="1:21" x14ac:dyDescent="0.25">
      <c r="A36" s="6"/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9"/>
    </row>
    <row r="37" spans="1:21" x14ac:dyDescent="0.25">
      <c r="A37" s="6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9"/>
    </row>
    <row r="38" spans="1:21" ht="18.75" x14ac:dyDescent="0.25">
      <c r="A38" s="11"/>
      <c r="B38" s="10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9"/>
    </row>
    <row r="39" spans="1:21" x14ac:dyDescent="0.25">
      <c r="A39" s="6"/>
      <c r="B39" s="11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9"/>
    </row>
    <row r="40" spans="1:21" x14ac:dyDescent="0.25">
      <c r="A40" s="6"/>
      <c r="B40" s="11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9"/>
    </row>
    <row r="41" spans="1:21" x14ac:dyDescent="0.25">
      <c r="A41" s="6"/>
      <c r="B41" s="11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9"/>
    </row>
    <row r="42" spans="1:21" x14ac:dyDescent="0.25">
      <c r="A42" s="6"/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9"/>
    </row>
    <row r="43" spans="1:21" x14ac:dyDescent="0.25">
      <c r="A43" s="6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9"/>
    </row>
    <row r="44" spans="1:21" x14ac:dyDescent="0.25">
      <c r="A44" s="6"/>
      <c r="B44" s="7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9"/>
    </row>
    <row r="45" spans="1:21" x14ac:dyDescent="0.25">
      <c r="A45" s="6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9"/>
    </row>
    <row r="46" spans="1:21" x14ac:dyDescent="0.25">
      <c r="A46" s="6"/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9"/>
    </row>
    <row r="47" spans="1:21" x14ac:dyDescent="0.25">
      <c r="A47" s="6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9"/>
    </row>
    <row r="48" spans="1:21" ht="18.75" x14ac:dyDescent="0.25">
      <c r="A48" s="11"/>
      <c r="B48" s="10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9"/>
    </row>
    <row r="49" spans="1:21" x14ac:dyDescent="0.25">
      <c r="A49" s="6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9"/>
    </row>
    <row r="50" spans="1:21" x14ac:dyDescent="0.25">
      <c r="A50" s="6"/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9"/>
    </row>
    <row r="51" spans="1:21" x14ac:dyDescent="0.25">
      <c r="A51" s="6"/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9"/>
    </row>
    <row r="52" spans="1:21" x14ac:dyDescent="0.25">
      <c r="A52" s="6"/>
      <c r="B52" s="7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9"/>
    </row>
    <row r="53" spans="1:21" x14ac:dyDescent="0.25">
      <c r="A53" s="6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9"/>
    </row>
    <row r="54" spans="1:21" x14ac:dyDescent="0.25">
      <c r="A54" s="6"/>
      <c r="B54" s="7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9"/>
    </row>
    <row r="55" spans="1:21" x14ac:dyDescent="0.25">
      <c r="A55" s="6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9"/>
    </row>
    <row r="56" spans="1:21" x14ac:dyDescent="0.25">
      <c r="A56" s="237"/>
      <c r="B56" s="23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9"/>
    </row>
    <row r="57" spans="1:21" ht="84.75" customHeight="1" x14ac:dyDescent="0.25">
      <c r="A57" s="237"/>
      <c r="B57" s="23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9"/>
    </row>
    <row r="58" spans="1:21" x14ac:dyDescent="0.25">
      <c r="A58" s="6"/>
      <c r="B58" s="7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9"/>
    </row>
    <row r="59" spans="1:21" x14ac:dyDescent="0.25">
      <c r="A59" s="6"/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9"/>
    </row>
    <row r="60" spans="1:21" x14ac:dyDescent="0.25">
      <c r="A60" s="6"/>
      <c r="B60" s="7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9"/>
    </row>
    <row r="61" spans="1:21" x14ac:dyDescent="0.25">
      <c r="A61" s="6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9"/>
    </row>
    <row r="62" spans="1:21" x14ac:dyDescent="0.25">
      <c r="A62" s="6"/>
      <c r="B62" s="7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9"/>
    </row>
    <row r="63" spans="1:21" x14ac:dyDescent="0.25">
      <c r="A63" s="6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9"/>
    </row>
    <row r="64" spans="1:21" x14ac:dyDescent="0.25">
      <c r="A64" s="6"/>
      <c r="B64" s="7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9"/>
    </row>
    <row r="65" spans="1:21" x14ac:dyDescent="0.25">
      <c r="A65" s="6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9"/>
    </row>
    <row r="66" spans="1:21" x14ac:dyDescent="0.25">
      <c r="A66" s="6"/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9"/>
    </row>
    <row r="67" spans="1:21" x14ac:dyDescent="0.25">
      <c r="A67" s="6"/>
      <c r="B67" s="7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9"/>
    </row>
    <row r="68" spans="1:21" x14ac:dyDescent="0.25">
      <c r="A68" s="6"/>
      <c r="B68" s="7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9"/>
    </row>
    <row r="69" spans="1:21" x14ac:dyDescent="0.25">
      <c r="A69" s="6"/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9"/>
    </row>
    <row r="70" spans="1:21" x14ac:dyDescent="0.25">
      <c r="A70" s="12"/>
      <c r="B70" s="11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9"/>
    </row>
    <row r="71" spans="1:21" ht="15" customHeight="1" x14ac:dyDescent="0.25">
      <c r="A71" s="237"/>
      <c r="B71" s="23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9"/>
    </row>
    <row r="72" spans="1:21" ht="69.75" customHeight="1" x14ac:dyDescent="0.25">
      <c r="A72" s="237"/>
      <c r="B72" s="23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9"/>
    </row>
    <row r="73" spans="1:21" x14ac:dyDescent="0.25">
      <c r="A73" s="6"/>
      <c r="B73" s="11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9"/>
    </row>
    <row r="74" spans="1:21" x14ac:dyDescent="0.25">
      <c r="A74" s="11"/>
      <c r="B74" s="11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9"/>
    </row>
    <row r="75" spans="1:21" x14ac:dyDescent="0.25">
      <c r="A75" s="6"/>
      <c r="B75" s="11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9"/>
    </row>
    <row r="76" spans="1:21" x14ac:dyDescent="0.25">
      <c r="A76" s="6"/>
      <c r="B76" s="11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9"/>
    </row>
    <row r="77" spans="1:21" x14ac:dyDescent="0.25">
      <c r="A77" s="6"/>
      <c r="B77" s="11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9"/>
    </row>
    <row r="78" spans="1:21" x14ac:dyDescent="0.25">
      <c r="A78" s="6"/>
      <c r="B78" s="11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9"/>
    </row>
    <row r="79" spans="1:21" x14ac:dyDescent="0.25">
      <c r="A79" s="6"/>
      <c r="B79" s="11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9"/>
    </row>
    <row r="80" spans="1:21" x14ac:dyDescent="0.25">
      <c r="A80" s="6"/>
      <c r="B80" s="11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9"/>
    </row>
    <row r="81" spans="1:21" x14ac:dyDescent="0.25">
      <c r="A81" s="6"/>
      <c r="B81" s="11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9"/>
    </row>
    <row r="82" spans="1:21" x14ac:dyDescent="0.25">
      <c r="A82" s="6"/>
      <c r="B82" s="11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9"/>
    </row>
    <row r="83" spans="1:21" x14ac:dyDescent="0.25">
      <c r="A83" s="11"/>
      <c r="B83" s="11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9"/>
    </row>
    <row r="84" spans="1:21" x14ac:dyDescent="0.25">
      <c r="A84" s="6"/>
      <c r="B84" s="11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9"/>
    </row>
    <row r="85" spans="1:21" x14ac:dyDescent="0.25">
      <c r="A85" s="11"/>
      <c r="B85" s="11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9"/>
    </row>
    <row r="86" spans="1:21" x14ac:dyDescent="0.25">
      <c r="A86" s="6"/>
      <c r="B86" s="11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9"/>
    </row>
    <row r="87" spans="1:21" x14ac:dyDescent="0.25">
      <c r="A87" s="6"/>
      <c r="B87" s="11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9"/>
    </row>
    <row r="88" spans="1:21" x14ac:dyDescent="0.25">
      <c r="A88" s="6"/>
      <c r="B88" s="11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9"/>
    </row>
    <row r="89" spans="1:21" x14ac:dyDescent="0.25">
      <c r="A89" s="6"/>
      <c r="B89" s="11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9"/>
    </row>
    <row r="90" spans="1:21" x14ac:dyDescent="0.25">
      <c r="A90" s="237"/>
      <c r="B90" s="11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9"/>
    </row>
    <row r="91" spans="1:21" x14ac:dyDescent="0.25">
      <c r="A91" s="237"/>
      <c r="B91" s="11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9"/>
    </row>
    <row r="92" spans="1:21" x14ac:dyDescent="0.25">
      <c r="A92" s="6"/>
      <c r="B92" s="11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9"/>
    </row>
    <row r="93" spans="1:21" x14ac:dyDescent="0.25">
      <c r="A93" s="6"/>
      <c r="B93" s="11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9"/>
    </row>
    <row r="94" spans="1:21" x14ac:dyDescent="0.25">
      <c r="A94" s="6"/>
      <c r="B94" s="11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9"/>
    </row>
    <row r="95" spans="1:21" x14ac:dyDescent="0.25">
      <c r="A95" s="6"/>
      <c r="B95" s="11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9"/>
    </row>
    <row r="96" spans="1:21" x14ac:dyDescent="0.25">
      <c r="A96" s="11"/>
      <c r="B96" s="11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9"/>
    </row>
    <row r="97" spans="1:21" x14ac:dyDescent="0.25">
      <c r="A97" s="6"/>
      <c r="B97" s="11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9"/>
    </row>
    <row r="98" spans="1:21" x14ac:dyDescent="0.25">
      <c r="A98" s="6"/>
      <c r="B98" s="11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9"/>
    </row>
    <row r="99" spans="1:21" x14ac:dyDescent="0.25">
      <c r="A99" s="6"/>
      <c r="B99" s="11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9"/>
    </row>
    <row r="100" spans="1:21" x14ac:dyDescent="0.25">
      <c r="A100" s="6"/>
      <c r="B100" s="11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9"/>
    </row>
    <row r="101" spans="1:21" x14ac:dyDescent="0.25">
      <c r="A101" s="6"/>
      <c r="B101" s="11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9"/>
    </row>
    <row r="102" spans="1:21" x14ac:dyDescent="0.25">
      <c r="A102" s="6"/>
      <c r="B102" s="11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9"/>
    </row>
    <row r="103" spans="1:21" x14ac:dyDescent="0.25">
      <c r="A103" s="6"/>
      <c r="B103" s="11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9"/>
    </row>
    <row r="104" spans="1:21" x14ac:dyDescent="0.25">
      <c r="A104" s="6"/>
      <c r="B104" s="11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9"/>
    </row>
    <row r="105" spans="1:21" x14ac:dyDescent="0.25">
      <c r="A105" s="6"/>
      <c r="B105" s="11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9"/>
    </row>
    <row r="106" spans="1:21" x14ac:dyDescent="0.25">
      <c r="A106" s="6"/>
      <c r="B106" s="11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9"/>
    </row>
    <row r="107" spans="1:21" ht="18.75" x14ac:dyDescent="0.25">
      <c r="A107" s="11"/>
      <c r="B107" s="10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9"/>
    </row>
    <row r="108" spans="1:21" x14ac:dyDescent="0.25">
      <c r="A108" s="6"/>
      <c r="B108" s="11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9"/>
    </row>
    <row r="109" spans="1:21" x14ac:dyDescent="0.25">
      <c r="A109" s="6"/>
      <c r="B109" s="11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9"/>
    </row>
    <row r="110" spans="1:21" x14ac:dyDescent="0.25">
      <c r="A110" s="6"/>
      <c r="B110" s="11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9"/>
    </row>
    <row r="111" spans="1:21" ht="18.75" x14ac:dyDescent="0.25">
      <c r="A111" s="10"/>
      <c r="B111" s="10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9"/>
    </row>
    <row r="112" spans="1:21" x14ac:dyDescent="0.25">
      <c r="A112" s="13"/>
      <c r="B112" s="11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9"/>
    </row>
    <row r="113" spans="1:21" x14ac:dyDescent="0.25">
      <c r="A113" s="11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9"/>
    </row>
    <row r="114" spans="1:21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</row>
    <row r="115" spans="1:21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</row>
    <row r="116" spans="1:21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</row>
    <row r="117" spans="1:21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</row>
    <row r="118" spans="1:21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</row>
    <row r="119" spans="1:21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</row>
    <row r="120" spans="1:21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</row>
    <row r="121" spans="1:21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</row>
  </sheetData>
  <mergeCells count="32">
    <mergeCell ref="A28:A29"/>
    <mergeCell ref="B28:B29"/>
    <mergeCell ref="A24:A25"/>
    <mergeCell ref="A1:A4"/>
    <mergeCell ref="K1:K4"/>
    <mergeCell ref="C1:C4"/>
    <mergeCell ref="D1:D4"/>
    <mergeCell ref="E1:E4"/>
    <mergeCell ref="F1:F4"/>
    <mergeCell ref="B1:B4"/>
    <mergeCell ref="A18:A19"/>
    <mergeCell ref="G1:G4"/>
    <mergeCell ref="H1:H4"/>
    <mergeCell ref="A56:A57"/>
    <mergeCell ref="B56:B57"/>
    <mergeCell ref="A71:A72"/>
    <mergeCell ref="B71:B72"/>
    <mergeCell ref="A90:A91"/>
    <mergeCell ref="W1:W4"/>
    <mergeCell ref="V1:V4"/>
    <mergeCell ref="P1:P4"/>
    <mergeCell ref="I1:I4"/>
    <mergeCell ref="J1:J4"/>
    <mergeCell ref="L1:L4"/>
    <mergeCell ref="M1:M4"/>
    <mergeCell ref="N1:N4"/>
    <mergeCell ref="T1:T4"/>
    <mergeCell ref="O1:O4"/>
    <mergeCell ref="Q1:Q4"/>
    <mergeCell ref="R1:R4"/>
    <mergeCell ref="S1:S4"/>
    <mergeCell ref="U1:U4"/>
  </mergeCells>
  <pageMargins left="0.25" right="0.25" top="0.75" bottom="0.75" header="0.3" footer="0.3"/>
  <pageSetup paperSize="9" scale="6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zoomScale="90" zoomScaleNormal="90" workbookViewId="0">
      <selection activeCell="R9" sqref="R9"/>
    </sheetView>
  </sheetViews>
  <sheetFormatPr defaultRowHeight="15" x14ac:dyDescent="0.25"/>
  <cols>
    <col min="2" max="2" width="13.28515625" customWidth="1"/>
    <col min="13" max="13" width="10" bestFit="1" customWidth="1"/>
    <col min="15" max="15" width="10.140625" customWidth="1"/>
    <col min="17" max="17" width="10" customWidth="1"/>
    <col min="22" max="22" width="10.5703125" customWidth="1"/>
    <col min="23" max="23" width="10.140625" customWidth="1"/>
  </cols>
  <sheetData>
    <row r="1" spans="1:23" ht="15" customHeight="1" x14ac:dyDescent="0.25">
      <c r="A1" s="286" t="s">
        <v>0</v>
      </c>
      <c r="B1" s="244" t="s">
        <v>1</v>
      </c>
      <c r="C1" s="219" t="s">
        <v>45</v>
      </c>
      <c r="D1" s="219" t="s">
        <v>46</v>
      </c>
      <c r="E1" s="219" t="s">
        <v>47</v>
      </c>
      <c r="F1" s="219" t="s">
        <v>48</v>
      </c>
      <c r="G1" s="219" t="s">
        <v>49</v>
      </c>
      <c r="H1" s="219" t="s">
        <v>50</v>
      </c>
      <c r="I1" s="219" t="s">
        <v>51</v>
      </c>
      <c r="J1" s="219" t="s">
        <v>52</v>
      </c>
      <c r="K1" s="219" t="s">
        <v>53</v>
      </c>
      <c r="L1" s="219" t="s">
        <v>54</v>
      </c>
      <c r="M1" s="219" t="s">
        <v>55</v>
      </c>
      <c r="N1" s="219" t="s">
        <v>56</v>
      </c>
      <c r="O1" s="225" t="s">
        <v>57</v>
      </c>
      <c r="P1" s="259" t="s">
        <v>58</v>
      </c>
      <c r="Q1" s="228" t="s">
        <v>71</v>
      </c>
      <c r="R1" s="231">
        <v>2019</v>
      </c>
      <c r="S1" s="231">
        <v>2020</v>
      </c>
      <c r="T1" s="253" t="s">
        <v>73</v>
      </c>
      <c r="U1" s="250" t="s">
        <v>74</v>
      </c>
      <c r="V1" s="247" t="s">
        <v>75</v>
      </c>
      <c r="W1" s="247" t="s">
        <v>65</v>
      </c>
    </row>
    <row r="2" spans="1:23" x14ac:dyDescent="0.25">
      <c r="A2" s="287"/>
      <c r="B2" s="245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6"/>
      <c r="P2" s="260"/>
      <c r="Q2" s="229"/>
      <c r="R2" s="232"/>
      <c r="S2" s="232"/>
      <c r="T2" s="254"/>
      <c r="U2" s="251"/>
      <c r="V2" s="248"/>
      <c r="W2" s="248"/>
    </row>
    <row r="3" spans="1:23" x14ac:dyDescent="0.25">
      <c r="A3" s="287"/>
      <c r="B3" s="245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6"/>
      <c r="P3" s="260"/>
      <c r="Q3" s="229"/>
      <c r="R3" s="232"/>
      <c r="S3" s="232"/>
      <c r="T3" s="254"/>
      <c r="U3" s="251"/>
      <c r="V3" s="248"/>
      <c r="W3" s="248"/>
    </row>
    <row r="4" spans="1:23" ht="43.5" customHeight="1" thickBot="1" x14ac:dyDescent="0.3">
      <c r="A4" s="288"/>
      <c r="B4" s="246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7"/>
      <c r="P4" s="261"/>
      <c r="Q4" s="230"/>
      <c r="R4" s="233"/>
      <c r="S4" s="233"/>
      <c r="T4" s="255"/>
      <c r="U4" s="252"/>
      <c r="V4" s="249"/>
      <c r="W4" s="249"/>
    </row>
    <row r="5" spans="1:23" ht="24" x14ac:dyDescent="0.25">
      <c r="A5" s="2">
        <v>40553</v>
      </c>
      <c r="B5" s="24" t="s">
        <v>37</v>
      </c>
      <c r="C5" s="32">
        <v>0</v>
      </c>
      <c r="D5" s="32">
        <v>0</v>
      </c>
      <c r="E5" s="32">
        <f>SUM(F5:L5)</f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138.34899999999999</v>
      </c>
      <c r="N5" s="32">
        <v>0</v>
      </c>
      <c r="O5" s="33">
        <v>951.06</v>
      </c>
      <c r="P5" s="34">
        <v>0</v>
      </c>
      <c r="Q5" s="35">
        <f>P5+O5+N5+M5+C5+D5+E5</f>
        <v>1089.4089999999999</v>
      </c>
      <c r="R5" s="36">
        <v>138</v>
      </c>
      <c r="S5" s="36">
        <v>138</v>
      </c>
      <c r="T5" s="32">
        <v>178.68199999999999</v>
      </c>
      <c r="U5" s="37">
        <v>178.68199999999999</v>
      </c>
      <c r="V5" s="38">
        <v>134.41</v>
      </c>
      <c r="W5" s="32">
        <v>81.66</v>
      </c>
    </row>
    <row r="6" spans="1:23" ht="28.5" customHeight="1" x14ac:dyDescent="0.25">
      <c r="A6" s="1">
        <v>40584</v>
      </c>
      <c r="B6" s="25" t="s">
        <v>78</v>
      </c>
      <c r="C6" s="32">
        <v>0</v>
      </c>
      <c r="D6" s="32">
        <v>0</v>
      </c>
      <c r="E6" s="32">
        <f t="shared" ref="E6:E9" si="0">SUM(F6:L6)</f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6">
        <v>36.299999999999997</v>
      </c>
      <c r="N6" s="32">
        <v>0</v>
      </c>
      <c r="O6" s="33">
        <v>0</v>
      </c>
      <c r="P6" s="34">
        <v>0</v>
      </c>
      <c r="Q6" s="35">
        <f t="shared" ref="Q6:Q9" si="1">P6+O6+N6+M6+C6+D6+E6</f>
        <v>36.299999999999997</v>
      </c>
      <c r="R6" s="36">
        <v>36.5</v>
      </c>
      <c r="S6" s="36">
        <v>36.799999999999997</v>
      </c>
      <c r="T6" s="36">
        <v>41.3</v>
      </c>
      <c r="U6" s="39">
        <v>41.3</v>
      </c>
      <c r="V6" s="40">
        <v>41.3</v>
      </c>
      <c r="W6" s="36">
        <v>43.09</v>
      </c>
    </row>
    <row r="7" spans="1:23" ht="72" x14ac:dyDescent="0.25">
      <c r="A7" s="1">
        <v>40612</v>
      </c>
      <c r="B7" s="25" t="s">
        <v>81</v>
      </c>
      <c r="C7" s="32">
        <v>0</v>
      </c>
      <c r="D7" s="32">
        <v>0</v>
      </c>
      <c r="E7" s="32">
        <f t="shared" si="0"/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6">
        <v>9.6999999999999993</v>
      </c>
      <c r="N7" s="36">
        <v>0</v>
      </c>
      <c r="O7" s="41">
        <v>0</v>
      </c>
      <c r="P7" s="42">
        <v>0</v>
      </c>
      <c r="Q7" s="35">
        <f t="shared" si="1"/>
        <v>9.6999999999999993</v>
      </c>
      <c r="R7" s="36">
        <v>9.6999999999999993</v>
      </c>
      <c r="S7" s="36">
        <v>9.6999999999999993</v>
      </c>
      <c r="T7" s="36">
        <v>19.7</v>
      </c>
      <c r="U7" s="39">
        <v>20.7</v>
      </c>
      <c r="V7" s="40">
        <v>9.6999999999999993</v>
      </c>
      <c r="W7" s="36">
        <v>7.56</v>
      </c>
    </row>
    <row r="8" spans="1:23" ht="72" x14ac:dyDescent="0.25">
      <c r="A8" s="1">
        <v>40643</v>
      </c>
      <c r="B8" s="25" t="s">
        <v>79</v>
      </c>
      <c r="C8" s="32">
        <v>9.7100000000000009</v>
      </c>
      <c r="D8" s="32">
        <v>3.39</v>
      </c>
      <c r="E8" s="32">
        <f t="shared" si="0"/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43">
        <v>94.340999999999994</v>
      </c>
      <c r="N8" s="43">
        <v>0</v>
      </c>
      <c r="O8" s="44">
        <v>643.5</v>
      </c>
      <c r="P8" s="45">
        <v>0</v>
      </c>
      <c r="Q8" s="35">
        <f t="shared" si="1"/>
        <v>750.94100000000003</v>
      </c>
      <c r="R8" s="36">
        <v>379.08</v>
      </c>
      <c r="S8" s="36">
        <v>95</v>
      </c>
      <c r="T8" s="36">
        <v>88.29</v>
      </c>
      <c r="U8" s="39">
        <v>92.29</v>
      </c>
      <c r="V8" s="40">
        <v>93.19</v>
      </c>
      <c r="W8" s="36">
        <v>87.5</v>
      </c>
    </row>
    <row r="9" spans="1:23" ht="76.5" customHeight="1" thickBot="1" x14ac:dyDescent="0.3">
      <c r="A9" s="3">
        <v>40673</v>
      </c>
      <c r="B9" s="26" t="s">
        <v>80</v>
      </c>
      <c r="C9" s="46">
        <v>0</v>
      </c>
      <c r="D9" s="46">
        <v>0</v>
      </c>
      <c r="E9" s="32">
        <f t="shared" si="0"/>
        <v>0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6">
        <v>0</v>
      </c>
      <c r="L9" s="46">
        <v>0</v>
      </c>
      <c r="M9" s="43">
        <v>21.45</v>
      </c>
      <c r="N9" s="43">
        <v>0</v>
      </c>
      <c r="O9" s="44">
        <v>0</v>
      </c>
      <c r="P9" s="45">
        <v>0</v>
      </c>
      <c r="Q9" s="35">
        <f t="shared" si="1"/>
        <v>21.45</v>
      </c>
      <c r="R9" s="36">
        <v>21.5</v>
      </c>
      <c r="S9" s="36">
        <v>21.6</v>
      </c>
      <c r="T9" s="43">
        <v>19.45</v>
      </c>
      <c r="U9" s="47">
        <v>19.45</v>
      </c>
      <c r="V9" s="48">
        <v>14.55</v>
      </c>
      <c r="W9" s="43">
        <v>18.45</v>
      </c>
    </row>
    <row r="10" spans="1:23" ht="45.75" thickBot="1" x14ac:dyDescent="0.3">
      <c r="A10" s="5">
        <v>10</v>
      </c>
      <c r="B10" s="177" t="s">
        <v>59</v>
      </c>
      <c r="C10" s="49">
        <f t="shared" ref="C10:P10" si="2">SUM(C2:C8)</f>
        <v>9.7100000000000009</v>
      </c>
      <c r="D10" s="50">
        <f t="shared" si="2"/>
        <v>3.39</v>
      </c>
      <c r="E10" s="50">
        <f t="shared" si="2"/>
        <v>0</v>
      </c>
      <c r="F10" s="50">
        <f t="shared" si="2"/>
        <v>0</v>
      </c>
      <c r="G10" s="50">
        <f t="shared" si="2"/>
        <v>0</v>
      </c>
      <c r="H10" s="50">
        <f t="shared" si="2"/>
        <v>0</v>
      </c>
      <c r="I10" s="50">
        <f t="shared" si="2"/>
        <v>0</v>
      </c>
      <c r="J10" s="50">
        <f t="shared" si="2"/>
        <v>0</v>
      </c>
      <c r="K10" s="50">
        <f t="shared" si="2"/>
        <v>0</v>
      </c>
      <c r="L10" s="50">
        <f t="shared" si="2"/>
        <v>0</v>
      </c>
      <c r="M10" s="50">
        <f>SUM(M5:M9)</f>
        <v>300.14</v>
      </c>
      <c r="N10" s="50">
        <f t="shared" si="2"/>
        <v>0</v>
      </c>
      <c r="O10" s="51">
        <f t="shared" si="2"/>
        <v>1594.56</v>
      </c>
      <c r="P10" s="52">
        <f t="shared" si="2"/>
        <v>0</v>
      </c>
      <c r="Q10" s="53">
        <f t="shared" ref="Q10:W10" si="3">SUM(Q5:Q9)</f>
        <v>1907.8</v>
      </c>
      <c r="R10" s="50">
        <f t="shared" si="3"/>
        <v>584.78</v>
      </c>
      <c r="S10" s="50">
        <f t="shared" si="3"/>
        <v>301.10000000000002</v>
      </c>
      <c r="T10" s="50">
        <f t="shared" si="3"/>
        <v>347.42199999999997</v>
      </c>
      <c r="U10" s="54">
        <f t="shared" si="3"/>
        <v>352.42199999999997</v>
      </c>
      <c r="V10" s="55">
        <f t="shared" si="3"/>
        <v>293.14999999999998</v>
      </c>
      <c r="W10" s="56">
        <f t="shared" si="3"/>
        <v>238.26</v>
      </c>
    </row>
  </sheetData>
  <mergeCells count="23"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25" right="0.25" top="0.75" bottom="0.75" header="0.3" footer="0.3"/>
  <pageSetup paperSize="9" scale="6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workbookViewId="0">
      <selection activeCell="D9" sqref="D9"/>
    </sheetView>
  </sheetViews>
  <sheetFormatPr defaultRowHeight="15" x14ac:dyDescent="0.25"/>
  <sheetData>
    <row r="1" spans="1:23" ht="15" customHeight="1" x14ac:dyDescent="0.25">
      <c r="A1" s="241" t="s">
        <v>0</v>
      </c>
      <c r="B1" s="289" t="s">
        <v>1</v>
      </c>
      <c r="C1" s="219" t="s">
        <v>45</v>
      </c>
      <c r="D1" s="219" t="s">
        <v>46</v>
      </c>
      <c r="E1" s="219" t="s">
        <v>47</v>
      </c>
      <c r="F1" s="219" t="s">
        <v>48</v>
      </c>
      <c r="G1" s="219" t="s">
        <v>49</v>
      </c>
      <c r="H1" s="219" t="s">
        <v>50</v>
      </c>
      <c r="I1" s="219" t="s">
        <v>51</v>
      </c>
      <c r="J1" s="219" t="s">
        <v>52</v>
      </c>
      <c r="K1" s="219" t="s">
        <v>53</v>
      </c>
      <c r="L1" s="219" t="s">
        <v>54</v>
      </c>
      <c r="M1" s="219" t="s">
        <v>55</v>
      </c>
      <c r="N1" s="219" t="s">
        <v>56</v>
      </c>
      <c r="O1" s="225" t="s">
        <v>57</v>
      </c>
      <c r="P1" s="259" t="s">
        <v>58</v>
      </c>
      <c r="Q1" s="228" t="s">
        <v>71</v>
      </c>
      <c r="R1" s="231">
        <v>2019</v>
      </c>
      <c r="S1" s="231">
        <v>2020</v>
      </c>
      <c r="T1" s="250" t="s">
        <v>73</v>
      </c>
      <c r="U1" s="250" t="s">
        <v>74</v>
      </c>
      <c r="V1" s="247" t="s">
        <v>75</v>
      </c>
      <c r="W1" s="247" t="s">
        <v>65</v>
      </c>
    </row>
    <row r="2" spans="1:23" x14ac:dyDescent="0.25">
      <c r="A2" s="242"/>
      <c r="B2" s="29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6"/>
      <c r="P2" s="260"/>
      <c r="Q2" s="229"/>
      <c r="R2" s="232"/>
      <c r="S2" s="232"/>
      <c r="T2" s="251"/>
      <c r="U2" s="251"/>
      <c r="V2" s="248"/>
      <c r="W2" s="248"/>
    </row>
    <row r="3" spans="1:23" x14ac:dyDescent="0.25">
      <c r="A3" s="242"/>
      <c r="B3" s="29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6"/>
      <c r="P3" s="260"/>
      <c r="Q3" s="229"/>
      <c r="R3" s="232"/>
      <c r="S3" s="232"/>
      <c r="T3" s="251"/>
      <c r="U3" s="251"/>
      <c r="V3" s="248"/>
      <c r="W3" s="248"/>
    </row>
    <row r="4" spans="1:23" ht="32.25" customHeight="1" thickBot="1" x14ac:dyDescent="0.3">
      <c r="A4" s="243"/>
      <c r="B4" s="29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7"/>
      <c r="P4" s="261"/>
      <c r="Q4" s="230"/>
      <c r="R4" s="233"/>
      <c r="S4" s="233"/>
      <c r="T4" s="252"/>
      <c r="U4" s="252"/>
      <c r="V4" s="249"/>
      <c r="W4" s="249"/>
    </row>
    <row r="5" spans="1:23" ht="51" customHeight="1" x14ac:dyDescent="0.25">
      <c r="A5" s="2">
        <v>40554</v>
      </c>
      <c r="B5" s="20" t="s">
        <v>66</v>
      </c>
      <c r="C5" s="72">
        <v>25.8</v>
      </c>
      <c r="D5" s="72">
        <v>9</v>
      </c>
      <c r="E5" s="72">
        <f>SUM(F5:L5)</f>
        <v>9.1</v>
      </c>
      <c r="F5" s="72">
        <v>0</v>
      </c>
      <c r="G5" s="72">
        <v>0.1</v>
      </c>
      <c r="H5" s="72">
        <v>5</v>
      </c>
      <c r="I5" s="72">
        <v>0</v>
      </c>
      <c r="J5" s="72">
        <v>0</v>
      </c>
      <c r="K5" s="72">
        <v>0</v>
      </c>
      <c r="L5" s="72">
        <v>4</v>
      </c>
      <c r="M5" s="72">
        <v>0</v>
      </c>
      <c r="N5" s="72">
        <v>0</v>
      </c>
      <c r="O5" s="111">
        <v>0</v>
      </c>
      <c r="P5" s="75">
        <v>0</v>
      </c>
      <c r="Q5" s="98">
        <f>P5+O5+N5+M5+C5+D5+E5</f>
        <v>43.9</v>
      </c>
      <c r="R5" s="79">
        <v>44.2</v>
      </c>
      <c r="S5" s="79">
        <v>44.6</v>
      </c>
      <c r="T5" s="73">
        <v>25.55</v>
      </c>
      <c r="U5" s="76">
        <v>28.1</v>
      </c>
      <c r="V5" s="99">
        <v>36.57</v>
      </c>
      <c r="W5" s="78">
        <v>53.27</v>
      </c>
    </row>
    <row r="6" spans="1:23" ht="87" customHeight="1" x14ac:dyDescent="0.25">
      <c r="A6" s="1">
        <v>40585</v>
      </c>
      <c r="B6" s="21" t="s">
        <v>88</v>
      </c>
      <c r="C6" s="79">
        <v>0</v>
      </c>
      <c r="D6" s="79">
        <v>0</v>
      </c>
      <c r="E6" s="72">
        <f t="shared" ref="E6:E8" si="0">SUM(F6:L6)</f>
        <v>0</v>
      </c>
      <c r="F6" s="79">
        <v>0</v>
      </c>
      <c r="G6" s="79">
        <v>0</v>
      </c>
      <c r="H6" s="79">
        <v>0</v>
      </c>
      <c r="I6" s="79">
        <v>0</v>
      </c>
      <c r="J6" s="79">
        <v>0</v>
      </c>
      <c r="K6" s="79">
        <v>0</v>
      </c>
      <c r="L6" s="79">
        <v>0</v>
      </c>
      <c r="M6" s="79">
        <v>0</v>
      </c>
      <c r="N6" s="79">
        <v>0</v>
      </c>
      <c r="O6" s="80">
        <v>0</v>
      </c>
      <c r="P6" s="81">
        <v>0</v>
      </c>
      <c r="Q6" s="98">
        <f t="shared" ref="Q6:Q8" si="1">P6+O6+N6+M6+C6+D6+E6</f>
        <v>0</v>
      </c>
      <c r="R6" s="79">
        <f t="shared" ref="R6:S6" si="2">Q6*1.02</f>
        <v>0</v>
      </c>
      <c r="S6" s="79">
        <f t="shared" si="2"/>
        <v>0</v>
      </c>
      <c r="T6" s="82">
        <f>SUM(H6:P6)</f>
        <v>0</v>
      </c>
      <c r="U6" s="83">
        <v>0</v>
      </c>
      <c r="V6" s="100">
        <v>0.47</v>
      </c>
      <c r="W6" s="85">
        <v>0</v>
      </c>
    </row>
    <row r="7" spans="1:23" ht="25.5" x14ac:dyDescent="0.25">
      <c r="A7" s="1">
        <v>40613</v>
      </c>
      <c r="B7" s="21" t="s">
        <v>89</v>
      </c>
      <c r="C7" s="79">
        <v>0</v>
      </c>
      <c r="D7" s="79">
        <v>0</v>
      </c>
      <c r="E7" s="72">
        <f t="shared" si="0"/>
        <v>10</v>
      </c>
      <c r="F7" s="79">
        <v>0</v>
      </c>
      <c r="G7" s="79">
        <v>0</v>
      </c>
      <c r="H7" s="79">
        <v>0</v>
      </c>
      <c r="I7" s="79">
        <v>0</v>
      </c>
      <c r="J7" s="79">
        <v>10</v>
      </c>
      <c r="K7" s="79">
        <v>0</v>
      </c>
      <c r="L7" s="79">
        <v>0</v>
      </c>
      <c r="M7" s="79">
        <v>0</v>
      </c>
      <c r="N7" s="79">
        <v>0</v>
      </c>
      <c r="O7" s="80">
        <v>50</v>
      </c>
      <c r="P7" s="81">
        <v>0</v>
      </c>
      <c r="Q7" s="98">
        <f t="shared" si="1"/>
        <v>60</v>
      </c>
      <c r="R7" s="79">
        <v>50</v>
      </c>
      <c r="S7" s="79">
        <v>50</v>
      </c>
      <c r="T7" s="82">
        <v>7</v>
      </c>
      <c r="U7" s="83">
        <v>7</v>
      </c>
      <c r="V7" s="100">
        <v>3.33</v>
      </c>
      <c r="W7" s="85">
        <v>8.8800000000000008</v>
      </c>
    </row>
    <row r="8" spans="1:23" ht="39" thickBot="1" x14ac:dyDescent="0.3">
      <c r="A8" s="3">
        <v>40644</v>
      </c>
      <c r="B8" s="22" t="s">
        <v>90</v>
      </c>
      <c r="C8" s="86">
        <v>0</v>
      </c>
      <c r="D8" s="86">
        <v>0</v>
      </c>
      <c r="E8" s="72">
        <f t="shared" si="0"/>
        <v>2</v>
      </c>
      <c r="F8" s="86">
        <v>0</v>
      </c>
      <c r="G8" s="86">
        <v>0</v>
      </c>
      <c r="H8" s="86">
        <v>2</v>
      </c>
      <c r="I8" s="86">
        <v>0</v>
      </c>
      <c r="J8" s="86">
        <v>0</v>
      </c>
      <c r="K8" s="86">
        <v>0</v>
      </c>
      <c r="L8" s="86">
        <v>0</v>
      </c>
      <c r="M8" s="86">
        <v>0</v>
      </c>
      <c r="N8" s="86">
        <v>0</v>
      </c>
      <c r="O8" s="87">
        <v>19</v>
      </c>
      <c r="P8" s="88">
        <v>0</v>
      </c>
      <c r="Q8" s="98">
        <f t="shared" si="1"/>
        <v>21</v>
      </c>
      <c r="R8" s="79">
        <v>3</v>
      </c>
      <c r="S8" s="79">
        <v>3</v>
      </c>
      <c r="T8" s="89">
        <v>10</v>
      </c>
      <c r="U8" s="90">
        <v>12.5</v>
      </c>
      <c r="V8" s="106">
        <v>21.59</v>
      </c>
      <c r="W8" s="92">
        <v>11.63</v>
      </c>
    </row>
    <row r="9" spans="1:23" ht="39" thickBot="1" x14ac:dyDescent="0.3">
      <c r="A9" s="5">
        <v>11</v>
      </c>
      <c r="B9" s="23" t="s">
        <v>38</v>
      </c>
      <c r="C9" s="93">
        <f>SUM(C5:C8)</f>
        <v>25.8</v>
      </c>
      <c r="D9" s="93">
        <f>SUM(D5:D8)</f>
        <v>9</v>
      </c>
      <c r="E9" s="93">
        <f>SUM(F9:L9)</f>
        <v>21.1</v>
      </c>
      <c r="F9" s="93">
        <f t="shared" ref="F9:N9" si="3">SUM(F5:F8)</f>
        <v>0</v>
      </c>
      <c r="G9" s="93">
        <f t="shared" si="3"/>
        <v>0.1</v>
      </c>
      <c r="H9" s="93">
        <f t="shared" si="3"/>
        <v>7</v>
      </c>
      <c r="I9" s="93">
        <f t="shared" si="3"/>
        <v>0</v>
      </c>
      <c r="J9" s="93">
        <f t="shared" si="3"/>
        <v>10</v>
      </c>
      <c r="K9" s="93">
        <f t="shared" si="3"/>
        <v>0</v>
      </c>
      <c r="L9" s="93">
        <f t="shared" si="3"/>
        <v>4</v>
      </c>
      <c r="M9" s="93">
        <f t="shared" si="3"/>
        <v>0</v>
      </c>
      <c r="N9" s="93">
        <f t="shared" si="3"/>
        <v>0</v>
      </c>
      <c r="O9" s="94">
        <f t="shared" ref="O9:W9" si="4">SUM(O5:O8)</f>
        <v>69</v>
      </c>
      <c r="P9" s="95">
        <f t="shared" si="4"/>
        <v>0</v>
      </c>
      <c r="Q9" s="96">
        <f t="shared" si="4"/>
        <v>124.9</v>
      </c>
      <c r="R9" s="93">
        <f t="shared" si="4"/>
        <v>97.2</v>
      </c>
      <c r="S9" s="93">
        <f t="shared" si="4"/>
        <v>97.6</v>
      </c>
      <c r="T9" s="93">
        <f t="shared" si="4"/>
        <v>42.55</v>
      </c>
      <c r="U9" s="97">
        <f t="shared" si="4"/>
        <v>47.6</v>
      </c>
      <c r="V9" s="115">
        <f t="shared" si="4"/>
        <v>61.959999999999994</v>
      </c>
      <c r="W9" s="109">
        <f t="shared" si="4"/>
        <v>73.78</v>
      </c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W16"/>
  <sheetViews>
    <sheetView zoomScale="80" zoomScaleNormal="80" workbookViewId="0">
      <selection activeCell="Q11" sqref="Q11"/>
    </sheetView>
  </sheetViews>
  <sheetFormatPr defaultRowHeight="15" x14ac:dyDescent="0.25"/>
  <cols>
    <col min="2" max="2" width="10.7109375" customWidth="1"/>
    <col min="18" max="18" width="10.28515625" bestFit="1" customWidth="1"/>
    <col min="21" max="21" width="10.7109375" customWidth="1"/>
    <col min="22" max="23" width="11.7109375" customWidth="1"/>
  </cols>
  <sheetData>
    <row r="1" spans="1:23" ht="15" customHeight="1" x14ac:dyDescent="0.25">
      <c r="A1" s="241" t="s">
        <v>0</v>
      </c>
      <c r="B1" s="244" t="s">
        <v>1</v>
      </c>
      <c r="C1" s="219" t="s">
        <v>45</v>
      </c>
      <c r="D1" s="219" t="s">
        <v>46</v>
      </c>
      <c r="E1" s="219" t="s">
        <v>47</v>
      </c>
      <c r="F1" s="219" t="s">
        <v>48</v>
      </c>
      <c r="G1" s="219" t="s">
        <v>49</v>
      </c>
      <c r="H1" s="219" t="s">
        <v>50</v>
      </c>
      <c r="I1" s="219" t="s">
        <v>51</v>
      </c>
      <c r="J1" s="219" t="s">
        <v>52</v>
      </c>
      <c r="K1" s="219" t="s">
        <v>53</v>
      </c>
      <c r="L1" s="219" t="s">
        <v>54</v>
      </c>
      <c r="M1" s="219" t="s">
        <v>55</v>
      </c>
      <c r="N1" s="219" t="s">
        <v>56</v>
      </c>
      <c r="O1" s="225" t="s">
        <v>57</v>
      </c>
      <c r="P1" s="259" t="s">
        <v>58</v>
      </c>
      <c r="Q1" s="228" t="s">
        <v>71</v>
      </c>
      <c r="R1" s="231">
        <v>2019</v>
      </c>
      <c r="S1" s="231">
        <v>2020</v>
      </c>
      <c r="T1" s="250" t="s">
        <v>73</v>
      </c>
      <c r="U1" s="250" t="s">
        <v>74</v>
      </c>
      <c r="V1" s="247" t="s">
        <v>75</v>
      </c>
      <c r="W1" s="247" t="s">
        <v>65</v>
      </c>
    </row>
    <row r="2" spans="1:23" x14ac:dyDescent="0.25">
      <c r="A2" s="242"/>
      <c r="B2" s="245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6"/>
      <c r="P2" s="260"/>
      <c r="Q2" s="229"/>
      <c r="R2" s="232"/>
      <c r="S2" s="232"/>
      <c r="T2" s="251"/>
      <c r="U2" s="251"/>
      <c r="V2" s="248"/>
      <c r="W2" s="248"/>
    </row>
    <row r="3" spans="1:23" x14ac:dyDescent="0.25">
      <c r="A3" s="242"/>
      <c r="B3" s="245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6"/>
      <c r="P3" s="260"/>
      <c r="Q3" s="229"/>
      <c r="R3" s="232"/>
      <c r="S3" s="232"/>
      <c r="T3" s="251"/>
      <c r="U3" s="251"/>
      <c r="V3" s="248"/>
      <c r="W3" s="248"/>
    </row>
    <row r="4" spans="1:23" ht="42" customHeight="1" thickBot="1" x14ac:dyDescent="0.3">
      <c r="A4" s="243"/>
      <c r="B4" s="246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7"/>
      <c r="P4" s="261"/>
      <c r="Q4" s="230"/>
      <c r="R4" s="233"/>
      <c r="S4" s="233"/>
      <c r="T4" s="252"/>
      <c r="U4" s="252"/>
      <c r="V4" s="249"/>
      <c r="W4" s="249"/>
    </row>
    <row r="5" spans="1:23" ht="36" x14ac:dyDescent="0.25">
      <c r="A5" s="2">
        <v>40555</v>
      </c>
      <c r="B5" s="24" t="s">
        <v>109</v>
      </c>
      <c r="C5" s="72">
        <v>0</v>
      </c>
      <c r="D5" s="72">
        <v>0</v>
      </c>
      <c r="E5" s="72">
        <v>0</v>
      </c>
      <c r="F5" s="72">
        <v>0</v>
      </c>
      <c r="G5" s="72">
        <v>0</v>
      </c>
      <c r="H5" s="72">
        <v>0</v>
      </c>
      <c r="I5" s="72">
        <v>0</v>
      </c>
      <c r="J5" s="72">
        <v>0</v>
      </c>
      <c r="K5" s="72">
        <v>0</v>
      </c>
      <c r="L5" s="72">
        <v>0</v>
      </c>
      <c r="M5" s="72">
        <v>1</v>
      </c>
      <c r="N5" s="72">
        <v>0</v>
      </c>
      <c r="O5" s="111">
        <v>0</v>
      </c>
      <c r="P5" s="75">
        <v>0</v>
      </c>
      <c r="Q5" s="98">
        <f t="shared" ref="Q5:Q14" si="0">P5+O5+N5+M5+C5+D5+E5</f>
        <v>1</v>
      </c>
      <c r="R5" s="79">
        <v>1.5</v>
      </c>
      <c r="S5" s="79">
        <v>1.5</v>
      </c>
      <c r="T5" s="72">
        <v>1.06</v>
      </c>
      <c r="U5" s="76">
        <v>1.06</v>
      </c>
      <c r="V5" s="99">
        <v>1.06</v>
      </c>
      <c r="W5" s="78">
        <v>4.25</v>
      </c>
    </row>
    <row r="6" spans="1:23" ht="60" x14ac:dyDescent="0.25">
      <c r="A6" s="1">
        <v>42778</v>
      </c>
      <c r="B6" s="25" t="s">
        <v>110</v>
      </c>
      <c r="C6" s="101">
        <v>0</v>
      </c>
      <c r="D6" s="101">
        <v>0</v>
      </c>
      <c r="E6" s="101">
        <v>0</v>
      </c>
      <c r="F6" s="101">
        <v>0</v>
      </c>
      <c r="G6" s="101">
        <v>0</v>
      </c>
      <c r="H6" s="101">
        <v>0</v>
      </c>
      <c r="I6" s="101">
        <v>0</v>
      </c>
      <c r="J6" s="101">
        <v>0</v>
      </c>
      <c r="K6" s="101">
        <v>0</v>
      </c>
      <c r="L6" s="101">
        <v>0</v>
      </c>
      <c r="M6" s="102">
        <v>66.5</v>
      </c>
      <c r="N6" s="101">
        <v>0</v>
      </c>
      <c r="O6" s="111">
        <v>0</v>
      </c>
      <c r="P6" s="75">
        <v>0</v>
      </c>
      <c r="Q6" s="98">
        <f t="shared" si="0"/>
        <v>66.5</v>
      </c>
      <c r="R6" s="79">
        <v>66.5</v>
      </c>
      <c r="S6" s="79">
        <v>66.5</v>
      </c>
      <c r="T6" s="102">
        <v>57.5</v>
      </c>
      <c r="U6" s="103">
        <v>57.5</v>
      </c>
      <c r="V6" s="104">
        <v>50.7</v>
      </c>
      <c r="W6" s="85">
        <v>42.25</v>
      </c>
    </row>
    <row r="7" spans="1:23" ht="36" x14ac:dyDescent="0.25">
      <c r="A7" s="1">
        <v>42806</v>
      </c>
      <c r="B7" s="25" t="s">
        <v>40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72">
        <v>0</v>
      </c>
      <c r="I7" s="72">
        <v>0</v>
      </c>
      <c r="J7" s="72">
        <v>0</v>
      </c>
      <c r="K7" s="72">
        <v>0</v>
      </c>
      <c r="L7" s="72">
        <v>0</v>
      </c>
      <c r="M7" s="79">
        <v>1</v>
      </c>
      <c r="N7" s="72">
        <v>0</v>
      </c>
      <c r="O7" s="111">
        <v>0</v>
      </c>
      <c r="P7" s="75">
        <v>0</v>
      </c>
      <c r="Q7" s="98">
        <f t="shared" si="0"/>
        <v>1</v>
      </c>
      <c r="R7" s="79">
        <f t="shared" ref="R7:S7" si="1">Q7*1.02</f>
        <v>1.02</v>
      </c>
      <c r="S7" s="79">
        <f t="shared" si="1"/>
        <v>1.0404</v>
      </c>
      <c r="T7" s="82">
        <v>1.5</v>
      </c>
      <c r="U7" s="83">
        <v>1.5</v>
      </c>
      <c r="V7" s="100">
        <v>0.84</v>
      </c>
      <c r="W7" s="85">
        <v>0.87</v>
      </c>
    </row>
    <row r="8" spans="1:23" ht="24" x14ac:dyDescent="0.25">
      <c r="A8" s="1">
        <v>42837</v>
      </c>
      <c r="B8" s="25" t="s">
        <v>111</v>
      </c>
      <c r="C8" s="79">
        <v>0</v>
      </c>
      <c r="D8" s="79">
        <v>0.16</v>
      </c>
      <c r="E8" s="79">
        <f t="shared" ref="E8:E15" si="2">SUM(F8:L8)</f>
        <v>2.6500000000000004</v>
      </c>
      <c r="F8" s="79">
        <v>0</v>
      </c>
      <c r="G8" s="79">
        <v>0</v>
      </c>
      <c r="H8" s="79">
        <v>0.05</v>
      </c>
      <c r="I8" s="79">
        <v>0</v>
      </c>
      <c r="J8" s="79">
        <v>0</v>
      </c>
      <c r="K8" s="79">
        <v>1.8</v>
      </c>
      <c r="L8" s="79">
        <v>0.8</v>
      </c>
      <c r="M8" s="79">
        <v>1.2</v>
      </c>
      <c r="N8" s="72">
        <v>0</v>
      </c>
      <c r="O8" s="111">
        <v>204.13</v>
      </c>
      <c r="P8" s="75">
        <v>0</v>
      </c>
      <c r="Q8" s="98">
        <f t="shared" si="0"/>
        <v>208.14</v>
      </c>
      <c r="R8" s="79">
        <v>8</v>
      </c>
      <c r="S8" s="79">
        <f t="shared" ref="S8" si="3">R8*1.02</f>
        <v>8.16</v>
      </c>
      <c r="T8" s="82">
        <v>5.04</v>
      </c>
      <c r="U8" s="83">
        <v>5.04</v>
      </c>
      <c r="V8" s="100">
        <v>2.66</v>
      </c>
      <c r="W8" s="85">
        <v>2.76</v>
      </c>
    </row>
    <row r="9" spans="1:23" ht="24" x14ac:dyDescent="0.25">
      <c r="A9" s="1">
        <v>42867</v>
      </c>
      <c r="B9" s="25" t="s">
        <v>112</v>
      </c>
      <c r="C9" s="72">
        <v>0</v>
      </c>
      <c r="D9" s="72">
        <v>0</v>
      </c>
      <c r="E9" s="79">
        <f t="shared" si="2"/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9">
        <v>45</v>
      </c>
      <c r="N9" s="72">
        <v>0</v>
      </c>
      <c r="O9" s="111">
        <v>0</v>
      </c>
      <c r="P9" s="75">
        <v>0</v>
      </c>
      <c r="Q9" s="98">
        <f t="shared" si="0"/>
        <v>45</v>
      </c>
      <c r="R9" s="79">
        <f t="shared" ref="R9:S9" si="4">Q9*1.02</f>
        <v>45.9</v>
      </c>
      <c r="S9" s="79">
        <f t="shared" si="4"/>
        <v>46.817999999999998</v>
      </c>
      <c r="T9" s="82">
        <v>0</v>
      </c>
      <c r="U9" s="83">
        <v>0</v>
      </c>
      <c r="V9" s="100">
        <v>0</v>
      </c>
      <c r="W9" s="85">
        <v>0</v>
      </c>
    </row>
    <row r="10" spans="1:23" ht="48" x14ac:dyDescent="0.25">
      <c r="A10" s="1">
        <v>42898</v>
      </c>
      <c r="B10" s="25" t="s">
        <v>113</v>
      </c>
      <c r="C10" s="72">
        <v>0</v>
      </c>
      <c r="D10" s="72">
        <v>0</v>
      </c>
      <c r="E10" s="79">
        <f t="shared" si="2"/>
        <v>0</v>
      </c>
      <c r="F10" s="72">
        <v>0</v>
      </c>
      <c r="G10" s="72">
        <v>0</v>
      </c>
      <c r="H10" s="72">
        <v>0</v>
      </c>
      <c r="I10" s="72">
        <v>0</v>
      </c>
      <c r="J10" s="72">
        <v>0</v>
      </c>
      <c r="K10" s="72">
        <v>0</v>
      </c>
      <c r="L10" s="72">
        <v>0</v>
      </c>
      <c r="M10" s="79">
        <v>155</v>
      </c>
      <c r="N10" s="72">
        <v>0</v>
      </c>
      <c r="O10" s="111">
        <v>0</v>
      </c>
      <c r="P10" s="75">
        <v>0</v>
      </c>
      <c r="Q10" s="98">
        <f t="shared" si="0"/>
        <v>155</v>
      </c>
      <c r="R10" s="79">
        <f t="shared" ref="R10:S10" si="5">Q10*1.02</f>
        <v>158.1</v>
      </c>
      <c r="S10" s="79">
        <f t="shared" si="5"/>
        <v>161.262</v>
      </c>
      <c r="T10" s="82">
        <v>0</v>
      </c>
      <c r="U10" s="83">
        <v>152.63999999999999</v>
      </c>
      <c r="V10" s="100">
        <v>201.9</v>
      </c>
      <c r="W10" s="85">
        <v>195.87</v>
      </c>
    </row>
    <row r="11" spans="1:23" ht="48" x14ac:dyDescent="0.25">
      <c r="A11" s="1">
        <v>42928</v>
      </c>
      <c r="B11" s="25" t="s">
        <v>114</v>
      </c>
      <c r="C11" s="79">
        <f>C12+C13</f>
        <v>74.48</v>
      </c>
      <c r="D11" s="79">
        <f>D12+D13</f>
        <v>25.909999999999997</v>
      </c>
      <c r="E11" s="79">
        <f t="shared" si="2"/>
        <v>7.6000000000000005</v>
      </c>
      <c r="F11" s="79">
        <f t="shared" ref="F11:N11" si="6">F12+F13</f>
        <v>0.2</v>
      </c>
      <c r="G11" s="79">
        <f t="shared" si="6"/>
        <v>3</v>
      </c>
      <c r="H11" s="79">
        <f t="shared" si="6"/>
        <v>0.9</v>
      </c>
      <c r="I11" s="79">
        <f t="shared" si="6"/>
        <v>0</v>
      </c>
      <c r="J11" s="79">
        <f t="shared" si="6"/>
        <v>0</v>
      </c>
      <c r="K11" s="79">
        <f t="shared" si="6"/>
        <v>0</v>
      </c>
      <c r="L11" s="79">
        <f t="shared" si="6"/>
        <v>3.5</v>
      </c>
      <c r="M11" s="79">
        <f t="shared" si="6"/>
        <v>0.4</v>
      </c>
      <c r="N11" s="79">
        <f t="shared" si="6"/>
        <v>0</v>
      </c>
      <c r="O11" s="80">
        <f>O12+O13</f>
        <v>16</v>
      </c>
      <c r="P11" s="81">
        <f>P12+P13</f>
        <v>0</v>
      </c>
      <c r="Q11" s="98">
        <f t="shared" si="0"/>
        <v>124.38999999999999</v>
      </c>
      <c r="R11" s="79">
        <v>80</v>
      </c>
      <c r="S11" s="79">
        <f t="shared" ref="S11" si="7">R11*1.02</f>
        <v>81.599999999999994</v>
      </c>
      <c r="T11" s="82">
        <v>82.3</v>
      </c>
      <c r="U11" s="83">
        <v>82.3</v>
      </c>
      <c r="V11" s="84">
        <v>65.64</v>
      </c>
      <c r="W11" s="85">
        <v>65.64</v>
      </c>
    </row>
    <row r="12" spans="1:23" ht="36" x14ac:dyDescent="0.25">
      <c r="A12" s="187" t="s">
        <v>115</v>
      </c>
      <c r="B12" s="26" t="s">
        <v>117</v>
      </c>
      <c r="C12" s="79">
        <v>48.7</v>
      </c>
      <c r="D12" s="79">
        <v>16.899999999999999</v>
      </c>
      <c r="E12" s="79">
        <f t="shared" si="2"/>
        <v>4.5999999999999996</v>
      </c>
      <c r="F12" s="79">
        <v>0.1</v>
      </c>
      <c r="G12" s="79">
        <v>1.5</v>
      </c>
      <c r="H12" s="79">
        <v>0.5</v>
      </c>
      <c r="I12" s="79">
        <v>0</v>
      </c>
      <c r="J12" s="79">
        <v>0</v>
      </c>
      <c r="K12" s="79">
        <v>0</v>
      </c>
      <c r="L12" s="79">
        <v>2.5</v>
      </c>
      <c r="M12" s="79">
        <v>0.2</v>
      </c>
      <c r="N12" s="79">
        <v>0</v>
      </c>
      <c r="O12" s="80">
        <v>0</v>
      </c>
      <c r="P12" s="81">
        <v>0</v>
      </c>
      <c r="Q12" s="98">
        <f>C12+D12+E12+M12+N12+O12+P12</f>
        <v>70.399999999999991</v>
      </c>
      <c r="R12" s="79"/>
      <c r="S12" s="79"/>
      <c r="T12" s="82"/>
      <c r="U12" s="83"/>
      <c r="V12" s="84"/>
      <c r="W12" s="92"/>
    </row>
    <row r="13" spans="1:23" ht="24" x14ac:dyDescent="0.25">
      <c r="A13" s="187" t="s">
        <v>116</v>
      </c>
      <c r="B13" s="26" t="s">
        <v>118</v>
      </c>
      <c r="C13" s="79">
        <v>25.78</v>
      </c>
      <c r="D13" s="79">
        <v>9.01</v>
      </c>
      <c r="E13" s="79">
        <f t="shared" si="2"/>
        <v>3</v>
      </c>
      <c r="F13" s="79">
        <v>0.1</v>
      </c>
      <c r="G13" s="79">
        <v>1.5</v>
      </c>
      <c r="H13" s="79">
        <v>0.4</v>
      </c>
      <c r="I13" s="79">
        <v>0</v>
      </c>
      <c r="J13" s="79">
        <v>0</v>
      </c>
      <c r="K13" s="79">
        <v>0</v>
      </c>
      <c r="L13" s="79">
        <v>1</v>
      </c>
      <c r="M13" s="79">
        <v>0.2</v>
      </c>
      <c r="N13" s="79">
        <v>0</v>
      </c>
      <c r="O13" s="80">
        <v>16</v>
      </c>
      <c r="P13" s="81">
        <v>0</v>
      </c>
      <c r="Q13" s="98">
        <f>C13+D13+E13+M13+N13+O13+P13</f>
        <v>53.99</v>
      </c>
      <c r="R13" s="79"/>
      <c r="S13" s="79"/>
      <c r="T13" s="82"/>
      <c r="U13" s="83"/>
      <c r="V13" s="84"/>
      <c r="W13" s="92"/>
    </row>
    <row r="14" spans="1:23" ht="24.75" thickBot="1" x14ac:dyDescent="0.3">
      <c r="A14" s="3">
        <v>42959</v>
      </c>
      <c r="B14" s="26" t="s">
        <v>41</v>
      </c>
      <c r="C14" s="105">
        <v>0</v>
      </c>
      <c r="D14" s="105">
        <v>0</v>
      </c>
      <c r="E14" s="105">
        <f t="shared" si="2"/>
        <v>0</v>
      </c>
      <c r="F14" s="105">
        <v>0</v>
      </c>
      <c r="G14" s="105">
        <v>0</v>
      </c>
      <c r="H14" s="105">
        <v>0</v>
      </c>
      <c r="I14" s="105">
        <v>0</v>
      </c>
      <c r="J14" s="105">
        <v>0</v>
      </c>
      <c r="K14" s="105">
        <v>0</v>
      </c>
      <c r="L14" s="105">
        <v>0</v>
      </c>
      <c r="M14" s="105">
        <v>13</v>
      </c>
      <c r="N14" s="105">
        <v>0</v>
      </c>
      <c r="O14" s="112">
        <v>0</v>
      </c>
      <c r="P14" s="110">
        <v>0</v>
      </c>
      <c r="Q14" s="188">
        <f t="shared" si="0"/>
        <v>13</v>
      </c>
      <c r="R14" s="105">
        <v>9</v>
      </c>
      <c r="S14" s="105">
        <v>9</v>
      </c>
      <c r="T14" s="158">
        <v>0</v>
      </c>
      <c r="U14" s="162">
        <v>0</v>
      </c>
      <c r="V14" s="163">
        <v>5.98</v>
      </c>
      <c r="W14" s="92">
        <v>9.66</v>
      </c>
    </row>
    <row r="15" spans="1:23" ht="38.25" thickBot="1" x14ac:dyDescent="0.3">
      <c r="A15" s="16">
        <v>12</v>
      </c>
      <c r="B15" s="14" t="s">
        <v>39</v>
      </c>
      <c r="C15" s="93">
        <f>SUM(C5:C11)+C14</f>
        <v>74.48</v>
      </c>
      <c r="D15" s="93">
        <f>SUM(D5:D11)+D14</f>
        <v>26.069999999999997</v>
      </c>
      <c r="E15" s="93">
        <f t="shared" si="2"/>
        <v>10.25</v>
      </c>
      <c r="F15" s="93">
        <f t="shared" ref="F15:M15" si="8">SUM(F5:F11)+F14</f>
        <v>0.2</v>
      </c>
      <c r="G15" s="93">
        <f t="shared" si="8"/>
        <v>3</v>
      </c>
      <c r="H15" s="93">
        <f t="shared" si="8"/>
        <v>0.95000000000000007</v>
      </c>
      <c r="I15" s="93">
        <f t="shared" si="8"/>
        <v>0</v>
      </c>
      <c r="J15" s="93">
        <f t="shared" si="8"/>
        <v>0</v>
      </c>
      <c r="K15" s="93">
        <f t="shared" si="8"/>
        <v>1.8</v>
      </c>
      <c r="L15" s="93">
        <f t="shared" si="8"/>
        <v>4.3</v>
      </c>
      <c r="M15" s="93">
        <f t="shared" si="8"/>
        <v>283.09999999999997</v>
      </c>
      <c r="N15" s="93">
        <f t="shared" ref="N15" si="9">SUM(N5:N11)+N14</f>
        <v>0</v>
      </c>
      <c r="O15" s="94">
        <f t="shared" ref="O15" si="10">SUM(O5:O11)+O14</f>
        <v>220.13</v>
      </c>
      <c r="P15" s="95">
        <f t="shared" ref="P15" si="11">SUM(P5:P11)+P14</f>
        <v>0</v>
      </c>
      <c r="Q15" s="96">
        <f t="shared" ref="Q15" si="12">SUM(Q5:Q11)+Q14</f>
        <v>614.03</v>
      </c>
      <c r="R15" s="93">
        <f t="shared" ref="R15" si="13">SUM(R5:R11)+R14</f>
        <v>370.02</v>
      </c>
      <c r="S15" s="93">
        <f t="shared" ref="S15" si="14">SUM(S5:S11)+S14</f>
        <v>375.88040000000001</v>
      </c>
      <c r="T15" s="93">
        <f t="shared" ref="T15" si="15">SUM(T5:T11)+T14</f>
        <v>147.4</v>
      </c>
      <c r="U15" s="93">
        <f t="shared" ref="U15" si="16">SUM(U5:U11)+U14</f>
        <v>300.04000000000002</v>
      </c>
      <c r="V15" s="93">
        <f t="shared" ref="V15" si="17">SUM(V5:V11)+V14</f>
        <v>328.78000000000003</v>
      </c>
      <c r="W15" s="154">
        <f t="shared" ref="W15" si="18">SUM(W5:W11)+W14</f>
        <v>321.3</v>
      </c>
    </row>
    <row r="16" spans="1:23" x14ac:dyDescent="0.25">
      <c r="U16" s="29"/>
      <c r="V16" s="29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workbookViewId="0">
      <selection activeCell="G6" sqref="G6"/>
    </sheetView>
  </sheetViews>
  <sheetFormatPr defaultRowHeight="15" x14ac:dyDescent="0.25"/>
  <cols>
    <col min="4" max="4" width="7.7109375" customWidth="1"/>
    <col min="5" max="5" width="8.85546875" customWidth="1"/>
    <col min="6" max="6" width="7.28515625" customWidth="1"/>
    <col min="12" max="12" width="6.5703125" customWidth="1"/>
    <col min="14" max="14" width="7.5703125" customWidth="1"/>
    <col min="15" max="15" width="6.85546875" customWidth="1"/>
    <col min="16" max="16" width="8.140625" customWidth="1"/>
    <col min="18" max="18" width="10.5703125" bestFit="1" customWidth="1"/>
  </cols>
  <sheetData>
    <row r="1" spans="1:23" ht="15" customHeight="1" x14ac:dyDescent="0.25">
      <c r="A1" s="241" t="s">
        <v>0</v>
      </c>
      <c r="B1" s="244" t="s">
        <v>1</v>
      </c>
      <c r="C1" s="294" t="s">
        <v>45</v>
      </c>
      <c r="D1" s="294" t="s">
        <v>46</v>
      </c>
      <c r="E1" s="294" t="s">
        <v>47</v>
      </c>
      <c r="F1" s="294" t="s">
        <v>48</v>
      </c>
      <c r="G1" s="294" t="s">
        <v>49</v>
      </c>
      <c r="H1" s="294" t="s">
        <v>50</v>
      </c>
      <c r="I1" s="294" t="s">
        <v>51</v>
      </c>
      <c r="J1" s="294" t="s">
        <v>52</v>
      </c>
      <c r="K1" s="294" t="s">
        <v>53</v>
      </c>
      <c r="L1" s="294" t="s">
        <v>54</v>
      </c>
      <c r="M1" s="294" t="s">
        <v>55</v>
      </c>
      <c r="N1" s="294" t="s">
        <v>56</v>
      </c>
      <c r="O1" s="225" t="s">
        <v>57</v>
      </c>
      <c r="P1" s="259" t="s">
        <v>58</v>
      </c>
      <c r="Q1" s="228" t="s">
        <v>71</v>
      </c>
      <c r="R1" s="231">
        <v>2019</v>
      </c>
      <c r="S1" s="231">
        <v>2020</v>
      </c>
      <c r="T1" s="222" t="s">
        <v>73</v>
      </c>
      <c r="U1" s="234" t="s">
        <v>74</v>
      </c>
      <c r="V1" s="213" t="s">
        <v>75</v>
      </c>
      <c r="W1" s="213" t="s">
        <v>65</v>
      </c>
    </row>
    <row r="2" spans="1:23" x14ac:dyDescent="0.25">
      <c r="A2" s="242"/>
      <c r="B2" s="24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26"/>
      <c r="P2" s="260"/>
      <c r="Q2" s="229"/>
      <c r="R2" s="232"/>
      <c r="S2" s="232"/>
      <c r="T2" s="223"/>
      <c r="U2" s="235"/>
      <c r="V2" s="214"/>
      <c r="W2" s="214"/>
    </row>
    <row r="3" spans="1:23" x14ac:dyDescent="0.25">
      <c r="A3" s="242"/>
      <c r="B3" s="24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26"/>
      <c r="P3" s="260"/>
      <c r="Q3" s="229"/>
      <c r="R3" s="232"/>
      <c r="S3" s="232"/>
      <c r="T3" s="223"/>
      <c r="U3" s="235"/>
      <c r="V3" s="214"/>
      <c r="W3" s="214"/>
    </row>
    <row r="4" spans="1:23" ht="42.75" customHeight="1" thickBot="1" x14ac:dyDescent="0.3">
      <c r="A4" s="243"/>
      <c r="B4" s="24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27"/>
      <c r="P4" s="261"/>
      <c r="Q4" s="230"/>
      <c r="R4" s="233"/>
      <c r="S4" s="233"/>
      <c r="T4" s="224"/>
      <c r="U4" s="236"/>
      <c r="V4" s="215"/>
      <c r="W4" s="215"/>
    </row>
    <row r="5" spans="1:23" ht="24" x14ac:dyDescent="0.25">
      <c r="A5" s="2">
        <v>40556</v>
      </c>
      <c r="B5" s="24" t="s">
        <v>43</v>
      </c>
      <c r="C5" s="72">
        <v>365</v>
      </c>
      <c r="D5" s="72">
        <v>135</v>
      </c>
      <c r="E5" s="72">
        <f>SUM(F5:L5)</f>
        <v>119.505</v>
      </c>
      <c r="F5" s="72">
        <v>0.05</v>
      </c>
      <c r="G5" s="72">
        <v>46.17</v>
      </c>
      <c r="H5" s="72">
        <v>19.5</v>
      </c>
      <c r="I5" s="72">
        <v>0</v>
      </c>
      <c r="J5" s="72">
        <v>5</v>
      </c>
      <c r="K5" s="73">
        <v>2.2999999999999998</v>
      </c>
      <c r="L5" s="72">
        <v>46.484999999999999</v>
      </c>
      <c r="M5" s="72">
        <v>1</v>
      </c>
      <c r="N5" s="72">
        <v>0</v>
      </c>
      <c r="O5" s="74">
        <v>16.649999999999999</v>
      </c>
      <c r="P5" s="75">
        <v>0</v>
      </c>
      <c r="Q5" s="98">
        <f>P5+O5+N5+M5+C5+D5+E5</f>
        <v>637.15499999999997</v>
      </c>
      <c r="R5" s="72">
        <v>662.625</v>
      </c>
      <c r="S5" s="72">
        <v>675.08</v>
      </c>
      <c r="T5" s="73">
        <v>477.99</v>
      </c>
      <c r="U5" s="76">
        <v>519.74</v>
      </c>
      <c r="V5" s="77">
        <v>526.24</v>
      </c>
      <c r="W5" s="78">
        <v>416.64</v>
      </c>
    </row>
    <row r="6" spans="1:23" ht="24" x14ac:dyDescent="0.25">
      <c r="A6" s="1">
        <v>40587</v>
      </c>
      <c r="B6" s="25" t="s">
        <v>44</v>
      </c>
      <c r="C6" s="79">
        <v>65</v>
      </c>
      <c r="D6" s="79">
        <v>24</v>
      </c>
      <c r="E6" s="79">
        <f>SUM(F6:L6)</f>
        <v>9.0500000000000007</v>
      </c>
      <c r="F6" s="79">
        <v>0</v>
      </c>
      <c r="G6" s="79">
        <v>4</v>
      </c>
      <c r="H6" s="79">
        <v>2</v>
      </c>
      <c r="I6" s="79">
        <v>0</v>
      </c>
      <c r="J6" s="79">
        <v>0</v>
      </c>
      <c r="K6" s="79">
        <v>0</v>
      </c>
      <c r="L6" s="79">
        <v>3.05</v>
      </c>
      <c r="M6" s="79">
        <v>0.2</v>
      </c>
      <c r="N6" s="79">
        <v>0</v>
      </c>
      <c r="O6" s="80">
        <v>0</v>
      </c>
      <c r="P6" s="81">
        <v>0</v>
      </c>
      <c r="Q6" s="98">
        <f>P6+O6+N6+M6+C6+D6+E6</f>
        <v>98.25</v>
      </c>
      <c r="R6" s="72">
        <v>100.2</v>
      </c>
      <c r="S6" s="72">
        <v>101</v>
      </c>
      <c r="T6" s="82">
        <v>114.3</v>
      </c>
      <c r="U6" s="83">
        <v>104.3</v>
      </c>
      <c r="V6" s="84">
        <v>93.1</v>
      </c>
      <c r="W6" s="85">
        <v>75.959999999999994</v>
      </c>
    </row>
    <row r="7" spans="1:23" ht="36.75" thickBot="1" x14ac:dyDescent="0.3">
      <c r="A7" s="3">
        <v>40615</v>
      </c>
      <c r="B7" s="26" t="s">
        <v>67</v>
      </c>
      <c r="C7" s="86">
        <v>28.1</v>
      </c>
      <c r="D7" s="86">
        <v>9.8000000000000007</v>
      </c>
      <c r="E7" s="86">
        <f>SUM(F7:L7)</f>
        <v>2.5</v>
      </c>
      <c r="F7" s="86">
        <v>0</v>
      </c>
      <c r="G7" s="86">
        <v>0</v>
      </c>
      <c r="H7" s="86">
        <v>0</v>
      </c>
      <c r="I7" s="86">
        <v>0</v>
      </c>
      <c r="J7" s="86">
        <v>0</v>
      </c>
      <c r="K7" s="86">
        <v>0</v>
      </c>
      <c r="L7" s="86">
        <v>2.5</v>
      </c>
      <c r="M7" s="86">
        <v>0</v>
      </c>
      <c r="N7" s="86">
        <v>0</v>
      </c>
      <c r="O7" s="87">
        <v>0</v>
      </c>
      <c r="P7" s="88">
        <v>0</v>
      </c>
      <c r="Q7" s="98">
        <f>P7+O7+N7+M7+C7+D7+E7</f>
        <v>40.400000000000006</v>
      </c>
      <c r="R7" s="72">
        <v>39</v>
      </c>
      <c r="S7" s="72">
        <v>0</v>
      </c>
      <c r="T7" s="89">
        <v>0</v>
      </c>
      <c r="U7" s="90">
        <v>55.59</v>
      </c>
      <c r="V7" s="91">
        <v>78.3</v>
      </c>
      <c r="W7" s="92">
        <v>164.46</v>
      </c>
    </row>
    <row r="8" spans="1:23" ht="24.75" thickBot="1" x14ac:dyDescent="0.3">
      <c r="A8" s="117">
        <v>13</v>
      </c>
      <c r="B8" s="118" t="s">
        <v>42</v>
      </c>
      <c r="C8" s="119">
        <f t="shared" ref="C8:P8" si="0">SUM(C5:C7)</f>
        <v>458.1</v>
      </c>
      <c r="D8" s="119">
        <f t="shared" si="0"/>
        <v>168.8</v>
      </c>
      <c r="E8" s="119">
        <f>SUM(F8:L8)</f>
        <v>131.05500000000001</v>
      </c>
      <c r="F8" s="119">
        <f t="shared" si="0"/>
        <v>0.05</v>
      </c>
      <c r="G8" s="119">
        <f t="shared" si="0"/>
        <v>50.17</v>
      </c>
      <c r="H8" s="119">
        <f t="shared" si="0"/>
        <v>21.5</v>
      </c>
      <c r="I8" s="119">
        <f t="shared" si="0"/>
        <v>0</v>
      </c>
      <c r="J8" s="119">
        <f t="shared" si="0"/>
        <v>5</v>
      </c>
      <c r="K8" s="119">
        <f t="shared" si="0"/>
        <v>2.2999999999999998</v>
      </c>
      <c r="L8" s="119">
        <f t="shared" si="0"/>
        <v>52.034999999999997</v>
      </c>
      <c r="M8" s="119">
        <f t="shared" si="0"/>
        <v>1.2</v>
      </c>
      <c r="N8" s="119">
        <f t="shared" si="0"/>
        <v>0</v>
      </c>
      <c r="O8" s="123">
        <f t="shared" si="0"/>
        <v>16.649999999999999</v>
      </c>
      <c r="P8" s="124">
        <f t="shared" si="0"/>
        <v>0</v>
      </c>
      <c r="Q8" s="125">
        <f t="shared" ref="Q8:W8" si="1">SUM(Q5:Q7)</f>
        <v>775.80499999999995</v>
      </c>
      <c r="R8" s="119">
        <f t="shared" si="1"/>
        <v>801.82500000000005</v>
      </c>
      <c r="S8" s="119">
        <f t="shared" si="1"/>
        <v>776.08</v>
      </c>
      <c r="T8" s="119">
        <f t="shared" si="1"/>
        <v>592.29</v>
      </c>
      <c r="U8" s="120">
        <f t="shared" si="1"/>
        <v>679.63</v>
      </c>
      <c r="V8" s="121">
        <f t="shared" si="1"/>
        <v>697.64</v>
      </c>
      <c r="W8" s="122">
        <f t="shared" si="1"/>
        <v>657.06</v>
      </c>
    </row>
    <row r="9" spans="1:23" ht="37.5" customHeight="1" thickBot="1" x14ac:dyDescent="0.3">
      <c r="A9" s="292" t="s">
        <v>68</v>
      </c>
      <c r="B9" s="293"/>
      <c r="C9" s="297" t="s">
        <v>69</v>
      </c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9"/>
      <c r="V9" s="126">
        <v>590.70000000000005</v>
      </c>
      <c r="W9" s="127">
        <v>70.34</v>
      </c>
    </row>
  </sheetData>
  <mergeCells count="25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O1:O4"/>
    <mergeCell ref="A9:B9"/>
    <mergeCell ref="P1:P4"/>
    <mergeCell ref="T1:T4"/>
    <mergeCell ref="V1:V4"/>
    <mergeCell ref="Q1:Q4"/>
    <mergeCell ref="R1:R4"/>
    <mergeCell ref="S1:S4"/>
    <mergeCell ref="U1:U4"/>
    <mergeCell ref="M1:M4"/>
    <mergeCell ref="N1:N4"/>
    <mergeCell ref="C9:U9"/>
  </mergeCells>
  <pageMargins left="0.25" right="0.25" top="0.75" bottom="0.75" header="0.3" footer="0.3"/>
  <pageSetup paperSize="9" scale="7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tabSelected="1" zoomScale="80" zoomScaleNormal="80" workbookViewId="0">
      <selection activeCell="B15" sqref="B15"/>
    </sheetView>
  </sheetViews>
  <sheetFormatPr defaultRowHeight="15" x14ac:dyDescent="0.25"/>
  <cols>
    <col min="2" max="2" width="14.5703125" customWidth="1"/>
    <col min="3" max="3" width="11.42578125" customWidth="1"/>
    <col min="4" max="4" width="10.42578125" customWidth="1"/>
    <col min="5" max="5" width="11" customWidth="1"/>
    <col min="13" max="13" width="12.5703125" customWidth="1"/>
    <col min="15" max="15" width="11.5703125" customWidth="1"/>
    <col min="17" max="17" width="12.7109375" customWidth="1"/>
    <col min="18" max="18" width="11.42578125" customWidth="1"/>
    <col min="19" max="19" width="12.28515625" customWidth="1"/>
    <col min="20" max="20" width="10.7109375" customWidth="1"/>
    <col min="21" max="21" width="10.42578125" customWidth="1"/>
    <col min="22" max="22" width="11.140625" customWidth="1"/>
    <col min="23" max="23" width="10.28515625" customWidth="1"/>
  </cols>
  <sheetData>
    <row r="1" spans="1:24" ht="15" customHeight="1" x14ac:dyDescent="0.25">
      <c r="A1" s="316" t="s">
        <v>60</v>
      </c>
      <c r="B1" s="319" t="s">
        <v>61</v>
      </c>
      <c r="C1" s="307" t="s">
        <v>45</v>
      </c>
      <c r="D1" s="307" t="s">
        <v>46</v>
      </c>
      <c r="E1" s="307" t="s">
        <v>47</v>
      </c>
      <c r="F1" s="307" t="s">
        <v>48</v>
      </c>
      <c r="G1" s="307" t="s">
        <v>49</v>
      </c>
      <c r="H1" s="307" t="s">
        <v>50</v>
      </c>
      <c r="I1" s="307" t="s">
        <v>51</v>
      </c>
      <c r="J1" s="307" t="s">
        <v>52</v>
      </c>
      <c r="K1" s="307" t="s">
        <v>53</v>
      </c>
      <c r="L1" s="307" t="s">
        <v>54</v>
      </c>
      <c r="M1" s="307" t="s">
        <v>55</v>
      </c>
      <c r="N1" s="307" t="s">
        <v>56</v>
      </c>
      <c r="O1" s="310" t="s">
        <v>57</v>
      </c>
      <c r="P1" s="313" t="s">
        <v>58</v>
      </c>
      <c r="Q1" s="228" t="s">
        <v>71</v>
      </c>
      <c r="R1" s="231">
        <v>2019</v>
      </c>
      <c r="S1" s="231">
        <v>2020</v>
      </c>
      <c r="T1" s="250" t="s">
        <v>73</v>
      </c>
      <c r="U1" s="250" t="s">
        <v>74</v>
      </c>
      <c r="V1" s="247" t="s">
        <v>75</v>
      </c>
      <c r="W1" s="247" t="s">
        <v>65</v>
      </c>
    </row>
    <row r="2" spans="1:24" x14ac:dyDescent="0.25">
      <c r="A2" s="317"/>
      <c r="B2" s="320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11"/>
      <c r="P2" s="314"/>
      <c r="Q2" s="229"/>
      <c r="R2" s="232"/>
      <c r="S2" s="232"/>
      <c r="T2" s="251"/>
      <c r="U2" s="251"/>
      <c r="V2" s="248"/>
      <c r="W2" s="248"/>
    </row>
    <row r="3" spans="1:24" x14ac:dyDescent="0.25">
      <c r="A3" s="317"/>
      <c r="B3" s="320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11"/>
      <c r="P3" s="314"/>
      <c r="Q3" s="229"/>
      <c r="R3" s="232"/>
      <c r="S3" s="232"/>
      <c r="T3" s="251"/>
      <c r="U3" s="251"/>
      <c r="V3" s="248"/>
      <c r="W3" s="248"/>
    </row>
    <row r="4" spans="1:24" ht="41.25" customHeight="1" thickBot="1" x14ac:dyDescent="0.3">
      <c r="A4" s="318"/>
      <c r="B4" s="321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12"/>
      <c r="P4" s="315"/>
      <c r="Q4" s="230"/>
      <c r="R4" s="233"/>
      <c r="S4" s="233"/>
      <c r="T4" s="252"/>
      <c r="U4" s="252"/>
      <c r="V4" s="249"/>
      <c r="W4" s="249"/>
    </row>
    <row r="5" spans="1:24" ht="39.950000000000003" customHeight="1" x14ac:dyDescent="0.25">
      <c r="A5" s="209">
        <v>1</v>
      </c>
      <c r="B5" s="210" t="s">
        <v>3</v>
      </c>
      <c r="C5" s="128">
        <f>'1'!C13</f>
        <v>22.26</v>
      </c>
      <c r="D5" s="128">
        <f>'1'!D13</f>
        <v>8.25</v>
      </c>
      <c r="E5" s="128">
        <f>SUM(F5:L5)</f>
        <v>17.600000000000001</v>
      </c>
      <c r="F5" s="128">
        <f>'1'!F13</f>
        <v>0</v>
      </c>
      <c r="G5" s="128">
        <f>'1'!G13</f>
        <v>0</v>
      </c>
      <c r="H5" s="128">
        <f>'1'!H13</f>
        <v>3</v>
      </c>
      <c r="I5" s="128">
        <f>'1'!I13</f>
        <v>0</v>
      </c>
      <c r="J5" s="128">
        <f>'1'!J13</f>
        <v>0</v>
      </c>
      <c r="K5" s="128">
        <f>'1'!K13</f>
        <v>0</v>
      </c>
      <c r="L5" s="128">
        <f>'1'!L13</f>
        <v>14.6</v>
      </c>
      <c r="M5" s="128">
        <f>'1'!M13</f>
        <v>13.6</v>
      </c>
      <c r="N5" s="128">
        <f>'1'!N13</f>
        <v>9.8000000000000007</v>
      </c>
      <c r="O5" s="129">
        <f>'1'!O13</f>
        <v>0</v>
      </c>
      <c r="P5" s="130">
        <f>'1'!P13</f>
        <v>62</v>
      </c>
      <c r="Q5" s="131">
        <f>C5+D5+E5+M5+N5+O5+P5</f>
        <v>133.51</v>
      </c>
      <c r="R5" s="132">
        <f>'1'!R13</f>
        <v>236.1602</v>
      </c>
      <c r="S5" s="132">
        <f>'1'!S13</f>
        <v>238.86384399999997</v>
      </c>
      <c r="T5" s="133">
        <f>'1'!T13</f>
        <v>305.51000000000005</v>
      </c>
      <c r="U5" s="134">
        <f>'1'!U13</f>
        <v>321.18000000000006</v>
      </c>
      <c r="V5" s="135">
        <f>'1'!V13</f>
        <v>2619.02</v>
      </c>
      <c r="W5" s="136">
        <f>'1'!W13</f>
        <v>186.45</v>
      </c>
      <c r="X5" s="8"/>
    </row>
    <row r="6" spans="1:24" ht="39.950000000000003" customHeight="1" x14ac:dyDescent="0.25">
      <c r="A6" s="169">
        <v>2</v>
      </c>
      <c r="B6" s="176" t="s">
        <v>62</v>
      </c>
      <c r="C6" s="36">
        <f>'2'!C9</f>
        <v>0</v>
      </c>
      <c r="D6" s="36">
        <f>'2'!D9</f>
        <v>0.25</v>
      </c>
      <c r="E6" s="68">
        <f t="shared" ref="E6:E17" si="0">SUM(F6:L6)</f>
        <v>55.95</v>
      </c>
      <c r="F6" s="36">
        <f>'2'!F9</f>
        <v>4</v>
      </c>
      <c r="G6" s="36">
        <f>'2'!G9</f>
        <v>0</v>
      </c>
      <c r="H6" s="36">
        <f>'2'!H9</f>
        <v>2.5</v>
      </c>
      <c r="I6" s="36">
        <f>'2'!I9</f>
        <v>6</v>
      </c>
      <c r="J6" s="36">
        <f>'2'!J9</f>
        <v>0</v>
      </c>
      <c r="K6" s="36">
        <f>'2'!K9</f>
        <v>0</v>
      </c>
      <c r="L6" s="36">
        <f>'2'!L9</f>
        <v>43.45</v>
      </c>
      <c r="M6" s="36">
        <f>'2'!M9</f>
        <v>2.5</v>
      </c>
      <c r="N6" s="36">
        <f>'2'!N9</f>
        <v>0</v>
      </c>
      <c r="O6" s="41">
        <f>'2'!O9</f>
        <v>0</v>
      </c>
      <c r="P6" s="42">
        <f>'2'!P9</f>
        <v>0</v>
      </c>
      <c r="Q6" s="35">
        <f>C6+D6+E6+M6+N6+O6+P6</f>
        <v>58.7</v>
      </c>
      <c r="R6" s="36">
        <f>'2'!R9</f>
        <v>27.8</v>
      </c>
      <c r="S6" s="36">
        <f>'2'!R9</f>
        <v>27.8</v>
      </c>
      <c r="T6" s="40">
        <f>'2'!T9</f>
        <v>21.93</v>
      </c>
      <c r="U6" s="39">
        <f>'2'!U9</f>
        <v>19.399999999999999</v>
      </c>
      <c r="V6" s="69">
        <f>'2'!V9</f>
        <v>16.690000000000001</v>
      </c>
      <c r="W6" s="70">
        <f>'2'!W9</f>
        <v>16.690000000000001</v>
      </c>
      <c r="X6" s="8"/>
    </row>
    <row r="7" spans="1:24" ht="39.950000000000003" customHeight="1" x14ac:dyDescent="0.25">
      <c r="A7" s="169">
        <v>3</v>
      </c>
      <c r="B7" s="175" t="s">
        <v>11</v>
      </c>
      <c r="C7" s="36">
        <f>'3'!C13</f>
        <v>9.9499999999999993</v>
      </c>
      <c r="D7" s="36">
        <f>'3'!D13</f>
        <v>11.45</v>
      </c>
      <c r="E7" s="68">
        <f t="shared" si="0"/>
        <v>71.3</v>
      </c>
      <c r="F7" s="36">
        <f>'3'!F13</f>
        <v>0</v>
      </c>
      <c r="G7" s="36">
        <f>'3'!G13</f>
        <v>14</v>
      </c>
      <c r="H7" s="36">
        <f>'3'!H13</f>
        <v>1</v>
      </c>
      <c r="I7" s="36">
        <f>'3'!I13</f>
        <v>6.1</v>
      </c>
      <c r="J7" s="36">
        <f>'3'!J13</f>
        <v>3.2</v>
      </c>
      <c r="K7" s="36">
        <f>'3'!K13</f>
        <v>0</v>
      </c>
      <c r="L7" s="36">
        <f>'3'!L13</f>
        <v>47</v>
      </c>
      <c r="M7" s="36">
        <f>'3'!M13</f>
        <v>11.299999999999999</v>
      </c>
      <c r="N7" s="36">
        <f>'3'!N13</f>
        <v>0.72</v>
      </c>
      <c r="O7" s="41">
        <f>'3'!O13</f>
        <v>11</v>
      </c>
      <c r="P7" s="42">
        <f>'3'!P13</f>
        <v>5.5</v>
      </c>
      <c r="Q7" s="35">
        <f t="shared" ref="Q7:Q19" si="1">C7+D7+E7+M7+N7+O7+P7</f>
        <v>121.21999999999998</v>
      </c>
      <c r="R7" s="36">
        <f>'3'!R13</f>
        <v>132.07999999999998</v>
      </c>
      <c r="S7" s="36">
        <f>'3'!S13</f>
        <v>135.17956000000001</v>
      </c>
      <c r="T7" s="40">
        <f>'3'!T13</f>
        <v>149.71</v>
      </c>
      <c r="U7" s="39">
        <f>'3'!U13</f>
        <v>97.94</v>
      </c>
      <c r="V7" s="69">
        <f>'3'!V13</f>
        <v>47.484999999999999</v>
      </c>
      <c r="W7" s="70">
        <f>'3'!W13</f>
        <v>46.57</v>
      </c>
      <c r="X7" s="8"/>
    </row>
    <row r="8" spans="1:24" ht="39.950000000000003" customHeight="1" x14ac:dyDescent="0.25">
      <c r="A8" s="169">
        <v>4</v>
      </c>
      <c r="B8" s="176" t="s">
        <v>17</v>
      </c>
      <c r="C8" s="36">
        <f>'4'!C11</f>
        <v>18.7</v>
      </c>
      <c r="D8" s="36">
        <f>'4'!D11</f>
        <v>6.8</v>
      </c>
      <c r="E8" s="68">
        <f t="shared" si="0"/>
        <v>5.79</v>
      </c>
      <c r="F8" s="36">
        <f>'4'!F11</f>
        <v>0</v>
      </c>
      <c r="G8" s="36">
        <f>'4'!G11</f>
        <v>0.4</v>
      </c>
      <c r="H8" s="36">
        <f>'4'!H11</f>
        <v>1.7</v>
      </c>
      <c r="I8" s="36">
        <f>'4'!I11</f>
        <v>0</v>
      </c>
      <c r="J8" s="36">
        <f>'4'!J11</f>
        <v>0</v>
      </c>
      <c r="K8" s="36">
        <f>'4'!K11</f>
        <v>0</v>
      </c>
      <c r="L8" s="36">
        <f>'4'!L11</f>
        <v>3.69</v>
      </c>
      <c r="M8" s="36">
        <f>'4'!M11</f>
        <v>0.2</v>
      </c>
      <c r="N8" s="36">
        <f>'4'!N11</f>
        <v>0</v>
      </c>
      <c r="O8" s="41">
        <f>'4'!O11</f>
        <v>0</v>
      </c>
      <c r="P8" s="42">
        <f>'4'!P11</f>
        <v>0</v>
      </c>
      <c r="Q8" s="35">
        <f t="shared" si="1"/>
        <v>31.49</v>
      </c>
      <c r="R8" s="36">
        <f>'4'!R11</f>
        <v>32</v>
      </c>
      <c r="S8" s="36">
        <f>'4'!S11</f>
        <v>32.200000000000003</v>
      </c>
      <c r="T8" s="40">
        <f>'4'!T11</f>
        <v>30.55</v>
      </c>
      <c r="U8" s="39">
        <f>'4'!U11</f>
        <v>30.55</v>
      </c>
      <c r="V8" s="69">
        <f>'4'!V11</f>
        <v>29.849999999999998</v>
      </c>
      <c r="W8" s="70">
        <f>'4'!W11</f>
        <v>27.33</v>
      </c>
    </row>
    <row r="9" spans="1:24" ht="39.950000000000003" customHeight="1" x14ac:dyDescent="0.25">
      <c r="A9" s="169">
        <v>5</v>
      </c>
      <c r="B9" s="176" t="s">
        <v>105</v>
      </c>
      <c r="C9" s="36">
        <f>'5'!C10</f>
        <v>134.6</v>
      </c>
      <c r="D9" s="36">
        <f>'5'!D10</f>
        <v>49.78</v>
      </c>
      <c r="E9" s="68">
        <f t="shared" si="0"/>
        <v>34.5</v>
      </c>
      <c r="F9" s="36">
        <f>'5'!F10</f>
        <v>0</v>
      </c>
      <c r="G9" s="36">
        <f>'5'!G10</f>
        <v>5.8999999999999995</v>
      </c>
      <c r="H9" s="36">
        <f>'5'!H10</f>
        <v>7.7</v>
      </c>
      <c r="I9" s="36">
        <f>'5'!I10</f>
        <v>5.8</v>
      </c>
      <c r="J9" s="36">
        <f>'5'!J10</f>
        <v>2.5</v>
      </c>
      <c r="K9" s="36">
        <f>'5'!K10</f>
        <v>0</v>
      </c>
      <c r="L9" s="36">
        <f>'5'!L10</f>
        <v>12.600000000000001</v>
      </c>
      <c r="M9" s="36">
        <f>'5'!M10</f>
        <v>0.35</v>
      </c>
      <c r="N9" s="36">
        <f>'5'!N10</f>
        <v>0.35</v>
      </c>
      <c r="O9" s="41">
        <f>'5'!O10</f>
        <v>30</v>
      </c>
      <c r="P9" s="42">
        <f>'5'!P10</f>
        <v>2.2999999999999998</v>
      </c>
      <c r="Q9" s="35">
        <f t="shared" si="1"/>
        <v>251.88</v>
      </c>
      <c r="R9" s="36">
        <f>'5'!R10</f>
        <v>225.7706</v>
      </c>
      <c r="S9" s="36">
        <f>'5'!S10</f>
        <v>230.09043199999999</v>
      </c>
      <c r="T9" s="40">
        <f>'5'!T10</f>
        <v>138.76999999999998</v>
      </c>
      <c r="U9" s="39">
        <f>'5'!U10</f>
        <v>157.99999999999997</v>
      </c>
      <c r="V9" s="69">
        <f>'5'!V10</f>
        <v>150.23999999999998</v>
      </c>
      <c r="W9" s="70">
        <f>'5'!W10</f>
        <v>128.22</v>
      </c>
    </row>
    <row r="10" spans="1:24" ht="39.950000000000003" customHeight="1" x14ac:dyDescent="0.25">
      <c r="A10" s="169">
        <v>6</v>
      </c>
      <c r="B10" s="176" t="s">
        <v>26</v>
      </c>
      <c r="C10" s="36">
        <f>'6'!C16</f>
        <v>26.9</v>
      </c>
      <c r="D10" s="36">
        <f>'6'!D16</f>
        <v>9.5</v>
      </c>
      <c r="E10" s="68">
        <f t="shared" si="0"/>
        <v>51.949999999999996</v>
      </c>
      <c r="F10" s="36">
        <f>'6'!F16</f>
        <v>0</v>
      </c>
      <c r="G10" s="36">
        <f>'6'!G16</f>
        <v>33</v>
      </c>
      <c r="H10" s="36">
        <f>'6'!H16</f>
        <v>0</v>
      </c>
      <c r="I10" s="36">
        <f>'6'!I16</f>
        <v>4.8</v>
      </c>
      <c r="J10" s="36">
        <f>'6'!J16</f>
        <v>13</v>
      </c>
      <c r="K10" s="36">
        <f>'6'!K16</f>
        <v>0</v>
      </c>
      <c r="L10" s="36">
        <f>'6'!L16</f>
        <v>1.1499999999999999</v>
      </c>
      <c r="M10" s="36">
        <f>'6'!M16</f>
        <v>499.57000000000005</v>
      </c>
      <c r="N10" s="36">
        <f>'6'!N16</f>
        <v>0</v>
      </c>
      <c r="O10" s="41">
        <f>'6'!O16</f>
        <v>662.3</v>
      </c>
      <c r="P10" s="42">
        <f>'6'!P16</f>
        <v>12.7</v>
      </c>
      <c r="Q10" s="35">
        <f t="shared" si="1"/>
        <v>1262.92</v>
      </c>
      <c r="R10" s="36">
        <f>'6'!R16</f>
        <v>670.0154</v>
      </c>
      <c r="S10" s="36">
        <f>'6'!S16</f>
        <v>687.99</v>
      </c>
      <c r="T10" s="40">
        <f>'6'!T16</f>
        <v>930.529</v>
      </c>
      <c r="U10" s="39">
        <f>'6'!U16</f>
        <v>400.56</v>
      </c>
      <c r="V10" s="69">
        <f>'6'!V16</f>
        <v>398.52</v>
      </c>
      <c r="W10" s="70">
        <f>'6'!W16</f>
        <v>376.9</v>
      </c>
    </row>
    <row r="11" spans="1:24" ht="39.950000000000003" customHeight="1" x14ac:dyDescent="0.25">
      <c r="A11" s="169">
        <v>7</v>
      </c>
      <c r="B11" s="176" t="s">
        <v>87</v>
      </c>
      <c r="C11" s="36">
        <f>'7'!C8</f>
        <v>0</v>
      </c>
      <c r="D11" s="36">
        <f>'7'!D8</f>
        <v>0</v>
      </c>
      <c r="E11" s="68">
        <f t="shared" si="0"/>
        <v>313.64999999999998</v>
      </c>
      <c r="F11" s="36">
        <f>'7'!F8</f>
        <v>0</v>
      </c>
      <c r="G11" s="36">
        <f>'7'!G8</f>
        <v>0</v>
      </c>
      <c r="H11" s="36">
        <f>'7'!H8</f>
        <v>0</v>
      </c>
      <c r="I11" s="36">
        <f>'7'!I8</f>
        <v>0</v>
      </c>
      <c r="J11" s="36">
        <f>'7'!J8</f>
        <v>301.25</v>
      </c>
      <c r="K11" s="36">
        <f>'7'!K8</f>
        <v>0</v>
      </c>
      <c r="L11" s="36">
        <f>'7'!L8</f>
        <v>12.4</v>
      </c>
      <c r="M11" s="36">
        <f>'7'!M8</f>
        <v>144.03</v>
      </c>
      <c r="N11" s="36">
        <f>'7'!N8</f>
        <v>0</v>
      </c>
      <c r="O11" s="41">
        <f>'7'!O8</f>
        <v>129.80000000000001</v>
      </c>
      <c r="P11" s="42">
        <f>'7'!P8</f>
        <v>0</v>
      </c>
      <c r="Q11" s="35">
        <f t="shared" si="1"/>
        <v>587.48</v>
      </c>
      <c r="R11" s="36">
        <f>'7'!R8</f>
        <v>473.6</v>
      </c>
      <c r="S11" s="36">
        <f>'7'!S8</f>
        <v>534.6</v>
      </c>
      <c r="T11" s="40">
        <f>'7'!T8</f>
        <v>523.23</v>
      </c>
      <c r="U11" s="39">
        <f>'7'!U8</f>
        <v>523.23</v>
      </c>
      <c r="V11" s="69">
        <f>'7'!V8</f>
        <v>287.14499999999998</v>
      </c>
      <c r="W11" s="70">
        <f>'7'!W8</f>
        <v>206.38</v>
      </c>
    </row>
    <row r="12" spans="1:24" ht="39.950000000000003" customHeight="1" x14ac:dyDescent="0.25">
      <c r="A12" s="169">
        <v>8</v>
      </c>
      <c r="B12" s="175" t="s">
        <v>31</v>
      </c>
      <c r="C12" s="36">
        <f>'8'!C13</f>
        <v>2544.1860000000006</v>
      </c>
      <c r="D12" s="36">
        <f>'8'!D13</f>
        <v>919.66899999999998</v>
      </c>
      <c r="E12" s="68">
        <f t="shared" si="0"/>
        <v>499.03999999999996</v>
      </c>
      <c r="F12" s="36">
        <f>'8'!F13</f>
        <v>0.94</v>
      </c>
      <c r="G12" s="36">
        <f>'8'!G13</f>
        <v>252.92500000000001</v>
      </c>
      <c r="H12" s="36">
        <f>'8'!H13</f>
        <v>87.320000000000007</v>
      </c>
      <c r="I12" s="36">
        <f>'8'!I13</f>
        <v>0.95</v>
      </c>
      <c r="J12" s="36">
        <f>'8'!J13</f>
        <v>36.86</v>
      </c>
      <c r="K12" s="36">
        <f>'8'!K13</f>
        <v>0.4</v>
      </c>
      <c r="L12" s="36">
        <f>'8'!L13</f>
        <v>119.64500000000001</v>
      </c>
      <c r="M12" s="36">
        <f>'8'!M13</f>
        <v>41.854999999999997</v>
      </c>
      <c r="N12" s="36">
        <f>'8'!N13</f>
        <v>0</v>
      </c>
      <c r="O12" s="41">
        <f>'8'!O13</f>
        <v>691.25</v>
      </c>
      <c r="P12" s="42">
        <f>'8'!P13</f>
        <v>0</v>
      </c>
      <c r="Q12" s="35">
        <f>C12+D12+E12+M12+N12+O12+P12</f>
        <v>4696</v>
      </c>
      <c r="R12" s="36">
        <f>'8'!R13</f>
        <v>4108.0491000000002</v>
      </c>
      <c r="S12" s="36">
        <f>'8'!S13</f>
        <v>4183.6160820000005</v>
      </c>
      <c r="T12" s="40">
        <f>'8'!T13</f>
        <v>3958.3969999999999</v>
      </c>
      <c r="U12" s="39">
        <f>'8'!U13</f>
        <v>3958.3969999999999</v>
      </c>
      <c r="V12" s="69">
        <f>'8'!V13</f>
        <v>3234.6800000000003</v>
      </c>
      <c r="W12" s="70">
        <f>'8'!W13</f>
        <v>3369.69</v>
      </c>
    </row>
    <row r="13" spans="1:24" ht="39.950000000000003" customHeight="1" x14ac:dyDescent="0.25">
      <c r="A13" s="169">
        <v>9</v>
      </c>
      <c r="B13" s="175" t="s">
        <v>63</v>
      </c>
      <c r="C13" s="36">
        <f>'9'!C7</f>
        <v>0</v>
      </c>
      <c r="D13" s="36">
        <f>'9'!D7</f>
        <v>0</v>
      </c>
      <c r="E13" s="68">
        <f t="shared" si="0"/>
        <v>0.5</v>
      </c>
      <c r="F13" s="36">
        <f>'9'!F7</f>
        <v>0</v>
      </c>
      <c r="G13" s="36">
        <f>'9'!G7</f>
        <v>0</v>
      </c>
      <c r="H13" s="36">
        <f>'9'!H7</f>
        <v>0.5</v>
      </c>
      <c r="I13" s="36">
        <f>'9'!I7</f>
        <v>0</v>
      </c>
      <c r="J13" s="36">
        <f>'9'!J7</f>
        <v>0</v>
      </c>
      <c r="K13" s="36">
        <f>'9'!K7</f>
        <v>0</v>
      </c>
      <c r="L13" s="36">
        <f>'9'!L7</f>
        <v>0</v>
      </c>
      <c r="M13" s="36">
        <f>'9'!M7</f>
        <v>122.64</v>
      </c>
      <c r="N13" s="36">
        <f>'9'!N7</f>
        <v>0</v>
      </c>
      <c r="O13" s="41">
        <f>'9'!O7</f>
        <v>76.55</v>
      </c>
      <c r="P13" s="42">
        <f>'9'!P7</f>
        <v>0</v>
      </c>
      <c r="Q13" s="35">
        <f t="shared" si="1"/>
        <v>199.69</v>
      </c>
      <c r="R13" s="36">
        <f>'9'!R7</f>
        <v>123.5</v>
      </c>
      <c r="S13" s="36">
        <f>'9'!S7</f>
        <v>123.5</v>
      </c>
      <c r="T13" s="40">
        <f>'9'!T7</f>
        <v>106.84</v>
      </c>
      <c r="U13" s="39">
        <f>'9'!U7</f>
        <v>106.84</v>
      </c>
      <c r="V13" s="69">
        <f>'9'!V7</f>
        <v>114.25</v>
      </c>
      <c r="W13" s="70">
        <f>'9'!W7</f>
        <v>96.81</v>
      </c>
    </row>
    <row r="14" spans="1:24" ht="39.950000000000003" customHeight="1" x14ac:dyDescent="0.25">
      <c r="A14" s="169">
        <v>10</v>
      </c>
      <c r="B14" s="176" t="s">
        <v>124</v>
      </c>
      <c r="C14" s="36">
        <f>'10'!C10</f>
        <v>9.7100000000000009</v>
      </c>
      <c r="D14" s="36">
        <f>'10'!D10</f>
        <v>3.39</v>
      </c>
      <c r="E14" s="68">
        <f t="shared" si="0"/>
        <v>0</v>
      </c>
      <c r="F14" s="36">
        <f>'10'!F10</f>
        <v>0</v>
      </c>
      <c r="G14" s="36">
        <f>'10'!G10</f>
        <v>0</v>
      </c>
      <c r="H14" s="36">
        <f>'10'!H10</f>
        <v>0</v>
      </c>
      <c r="I14" s="36">
        <f>'10'!I10</f>
        <v>0</v>
      </c>
      <c r="J14" s="36">
        <f>'10'!J10</f>
        <v>0</v>
      </c>
      <c r="K14" s="36">
        <f>'10'!K10</f>
        <v>0</v>
      </c>
      <c r="L14" s="36">
        <f>'10'!L10</f>
        <v>0</v>
      </c>
      <c r="M14" s="36">
        <f>'10'!M10</f>
        <v>300.14</v>
      </c>
      <c r="N14" s="36">
        <f>'10'!N10</f>
        <v>0</v>
      </c>
      <c r="O14" s="41">
        <f>'10'!O10</f>
        <v>1594.56</v>
      </c>
      <c r="P14" s="42">
        <f>'10'!P10</f>
        <v>0</v>
      </c>
      <c r="Q14" s="35">
        <f t="shared" si="1"/>
        <v>1907.8</v>
      </c>
      <c r="R14" s="36">
        <f>'10'!R10</f>
        <v>584.78</v>
      </c>
      <c r="S14" s="36">
        <f>'10'!S10</f>
        <v>301.10000000000002</v>
      </c>
      <c r="T14" s="40">
        <f>'10'!T10</f>
        <v>347.42199999999997</v>
      </c>
      <c r="U14" s="39">
        <f>'10'!U10</f>
        <v>352.42199999999997</v>
      </c>
      <c r="V14" s="69">
        <f>'10'!V10</f>
        <v>293.14999999999998</v>
      </c>
      <c r="W14" s="70">
        <f>'10'!W10</f>
        <v>238.26</v>
      </c>
    </row>
    <row r="15" spans="1:24" ht="39.950000000000003" customHeight="1" x14ac:dyDescent="0.25">
      <c r="A15" s="169">
        <v>11</v>
      </c>
      <c r="B15" s="176" t="s">
        <v>38</v>
      </c>
      <c r="C15" s="36">
        <f>'11'!C9</f>
        <v>25.8</v>
      </c>
      <c r="D15" s="36">
        <f>'11'!D9</f>
        <v>9</v>
      </c>
      <c r="E15" s="68">
        <f t="shared" si="0"/>
        <v>21.1</v>
      </c>
      <c r="F15" s="36">
        <f>'11'!F9</f>
        <v>0</v>
      </c>
      <c r="G15" s="36">
        <f>'11'!G9</f>
        <v>0.1</v>
      </c>
      <c r="H15" s="36">
        <f>'11'!H9</f>
        <v>7</v>
      </c>
      <c r="I15" s="36">
        <f>'11'!I9</f>
        <v>0</v>
      </c>
      <c r="J15" s="36">
        <f>'11'!J9</f>
        <v>10</v>
      </c>
      <c r="K15" s="36">
        <f>'11'!K9</f>
        <v>0</v>
      </c>
      <c r="L15" s="36">
        <f>'11'!L9</f>
        <v>4</v>
      </c>
      <c r="M15" s="36">
        <f>'11'!M9</f>
        <v>0</v>
      </c>
      <c r="N15" s="36">
        <f>'11'!N9</f>
        <v>0</v>
      </c>
      <c r="O15" s="41">
        <f>'11'!O9</f>
        <v>69</v>
      </c>
      <c r="P15" s="42">
        <f>'11'!P9</f>
        <v>0</v>
      </c>
      <c r="Q15" s="35">
        <f t="shared" si="1"/>
        <v>124.9</v>
      </c>
      <c r="R15" s="36">
        <f>'11'!R9</f>
        <v>97.2</v>
      </c>
      <c r="S15" s="36">
        <f>'11'!S9</f>
        <v>97.6</v>
      </c>
      <c r="T15" s="40">
        <f>'11'!T9</f>
        <v>42.55</v>
      </c>
      <c r="U15" s="39">
        <f>'11'!U9</f>
        <v>47.6</v>
      </c>
      <c r="V15" s="69">
        <f>'11'!V9</f>
        <v>61.959999999999994</v>
      </c>
      <c r="W15" s="70">
        <f>'11'!W9</f>
        <v>73.78</v>
      </c>
    </row>
    <row r="16" spans="1:24" ht="39.950000000000003" customHeight="1" x14ac:dyDescent="0.25">
      <c r="A16" s="169">
        <v>12</v>
      </c>
      <c r="B16" s="175" t="s">
        <v>39</v>
      </c>
      <c r="C16" s="36">
        <f>'12'!C15</f>
        <v>74.48</v>
      </c>
      <c r="D16" s="36">
        <f>'12'!D15</f>
        <v>26.069999999999997</v>
      </c>
      <c r="E16" s="68">
        <f t="shared" si="0"/>
        <v>10.25</v>
      </c>
      <c r="F16" s="36">
        <f>'12'!F15</f>
        <v>0.2</v>
      </c>
      <c r="G16" s="36">
        <f>'12'!G15</f>
        <v>3</v>
      </c>
      <c r="H16" s="36">
        <f>'12'!H15</f>
        <v>0.95000000000000007</v>
      </c>
      <c r="I16" s="36">
        <f>'12'!I15</f>
        <v>0</v>
      </c>
      <c r="J16" s="36">
        <f>'12'!J15</f>
        <v>0</v>
      </c>
      <c r="K16" s="36">
        <f>'12'!K15</f>
        <v>1.8</v>
      </c>
      <c r="L16" s="36">
        <f>'12'!L15</f>
        <v>4.3</v>
      </c>
      <c r="M16" s="36">
        <f>'12'!M15</f>
        <v>283.09999999999997</v>
      </c>
      <c r="N16" s="36">
        <f>'12'!N15</f>
        <v>0</v>
      </c>
      <c r="O16" s="41">
        <f>'12'!O15</f>
        <v>220.13</v>
      </c>
      <c r="P16" s="42">
        <f>'12'!P15</f>
        <v>0</v>
      </c>
      <c r="Q16" s="35">
        <f t="shared" si="1"/>
        <v>614.03</v>
      </c>
      <c r="R16" s="36">
        <f>'12'!R15</f>
        <v>370.02</v>
      </c>
      <c r="S16" s="36">
        <f>'12'!S15</f>
        <v>375.88040000000001</v>
      </c>
      <c r="T16" s="40">
        <f>'12'!T15</f>
        <v>147.4</v>
      </c>
      <c r="U16" s="39">
        <f>'12'!U15</f>
        <v>300.04000000000002</v>
      </c>
      <c r="V16" s="69">
        <f>'12'!V15</f>
        <v>328.78000000000003</v>
      </c>
      <c r="W16" s="70">
        <f>'12'!W15</f>
        <v>321.3</v>
      </c>
    </row>
    <row r="17" spans="1:24" ht="39.950000000000003" customHeight="1" thickBot="1" x14ac:dyDescent="0.3">
      <c r="A17" s="211">
        <v>13</v>
      </c>
      <c r="B17" s="212" t="s">
        <v>42</v>
      </c>
      <c r="C17" s="137">
        <f>'13'!C8</f>
        <v>458.1</v>
      </c>
      <c r="D17" s="137">
        <f>'13'!D8</f>
        <v>168.8</v>
      </c>
      <c r="E17" s="137">
        <f t="shared" si="0"/>
        <v>131.05500000000001</v>
      </c>
      <c r="F17" s="137">
        <f>'13'!F8</f>
        <v>0.05</v>
      </c>
      <c r="G17" s="137">
        <f>'13'!G8</f>
        <v>50.17</v>
      </c>
      <c r="H17" s="137">
        <f>'13'!H8</f>
        <v>21.5</v>
      </c>
      <c r="I17" s="137">
        <f>'13'!I8</f>
        <v>0</v>
      </c>
      <c r="J17" s="137">
        <f>'13'!J8</f>
        <v>5</v>
      </c>
      <c r="K17" s="137">
        <f>'13'!K8</f>
        <v>2.2999999999999998</v>
      </c>
      <c r="L17" s="137">
        <f>'13'!L8</f>
        <v>52.034999999999997</v>
      </c>
      <c r="M17" s="137">
        <f>'13'!M8</f>
        <v>1.2</v>
      </c>
      <c r="N17" s="137">
        <f>'13'!N8</f>
        <v>0</v>
      </c>
      <c r="O17" s="138">
        <f>'13'!O8</f>
        <v>16.649999999999999</v>
      </c>
      <c r="P17" s="139">
        <f>'13'!P8</f>
        <v>0</v>
      </c>
      <c r="Q17" s="140">
        <f t="shared" si="1"/>
        <v>775.80500000000018</v>
      </c>
      <c r="R17" s="141">
        <f>'13'!R8</f>
        <v>801.82500000000005</v>
      </c>
      <c r="S17" s="141">
        <f>'13'!S8</f>
        <v>776.08</v>
      </c>
      <c r="T17" s="142">
        <f>'13'!T8</f>
        <v>592.29</v>
      </c>
      <c r="U17" s="143">
        <f>'13'!U8</f>
        <v>679.63</v>
      </c>
      <c r="V17" s="144">
        <f>'13'!V8</f>
        <v>697.64</v>
      </c>
      <c r="W17" s="145">
        <f>'13'!W8</f>
        <v>657.06</v>
      </c>
    </row>
    <row r="18" spans="1:24" ht="39.950000000000003" customHeight="1" thickBot="1" x14ac:dyDescent="0.3">
      <c r="A18" s="300" t="s">
        <v>70</v>
      </c>
      <c r="B18" s="301"/>
      <c r="C18" s="302" t="s">
        <v>69</v>
      </c>
      <c r="D18" s="303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4"/>
      <c r="R18" s="46"/>
      <c r="S18" s="46"/>
      <c r="T18" s="146">
        <f>'13'!T9</f>
        <v>0</v>
      </c>
      <c r="U18" s="147">
        <f>'13'!U9</f>
        <v>0</v>
      </c>
      <c r="V18" s="148">
        <f>'13'!V9</f>
        <v>590.70000000000005</v>
      </c>
      <c r="W18" s="149">
        <f>'13'!W9</f>
        <v>70.34</v>
      </c>
    </row>
    <row r="19" spans="1:24" ht="39.950000000000003" customHeight="1" thickBot="1" x14ac:dyDescent="0.3">
      <c r="A19" s="305" t="s">
        <v>2</v>
      </c>
      <c r="B19" s="306"/>
      <c r="C19" s="50">
        <f>SUM(C5:C17)</f>
        <v>3324.6860000000006</v>
      </c>
      <c r="D19" s="50">
        <f>SUM(D5:D17)</f>
        <v>1212.9589999999998</v>
      </c>
      <c r="E19" s="50">
        <f>SUM(F19:L19)</f>
        <v>1212.6849999999999</v>
      </c>
      <c r="F19" s="50">
        <f t="shared" ref="F19:W19" si="2">SUM(F5:F17)</f>
        <v>5.1899999999999995</v>
      </c>
      <c r="G19" s="50">
        <f t="shared" si="2"/>
        <v>359.49500000000006</v>
      </c>
      <c r="H19" s="50">
        <f t="shared" si="2"/>
        <v>133.17000000000002</v>
      </c>
      <c r="I19" s="50">
        <f t="shared" si="2"/>
        <v>23.65</v>
      </c>
      <c r="J19" s="50">
        <f t="shared" si="2"/>
        <v>371.81</v>
      </c>
      <c r="K19" s="50">
        <f t="shared" si="2"/>
        <v>4.5</v>
      </c>
      <c r="L19" s="50">
        <f t="shared" si="2"/>
        <v>314.87</v>
      </c>
      <c r="M19" s="50">
        <f t="shared" si="2"/>
        <v>1420.4849999999999</v>
      </c>
      <c r="N19" s="50">
        <f t="shared" si="2"/>
        <v>10.870000000000001</v>
      </c>
      <c r="O19" s="51">
        <f t="shared" si="2"/>
        <v>3501.2400000000002</v>
      </c>
      <c r="P19" s="52">
        <f t="shared" si="2"/>
        <v>82.5</v>
      </c>
      <c r="Q19" s="53">
        <f t="shared" si="1"/>
        <v>10765.424999999999</v>
      </c>
      <c r="R19" s="50">
        <f t="shared" si="2"/>
        <v>7882.8002999999999</v>
      </c>
      <c r="S19" s="50">
        <f t="shared" si="2"/>
        <v>7744.5003180000012</v>
      </c>
      <c r="T19" s="50">
        <f t="shared" si="2"/>
        <v>7295.1279999999997</v>
      </c>
      <c r="U19" s="50">
        <f t="shared" si="2"/>
        <v>6995.7889999999998</v>
      </c>
      <c r="V19" s="50">
        <f t="shared" si="2"/>
        <v>8279.41</v>
      </c>
      <c r="W19" s="50">
        <f t="shared" si="2"/>
        <v>5745.4400000000005</v>
      </c>
      <c r="X19" s="15"/>
    </row>
    <row r="20" spans="1:24" x14ac:dyDescent="0.25">
      <c r="R20" s="17"/>
      <c r="S20" s="17"/>
      <c r="T20" s="17"/>
      <c r="V20" s="15"/>
      <c r="W20" s="15"/>
      <c r="X20" s="15"/>
    </row>
  </sheetData>
  <mergeCells count="26">
    <mergeCell ref="B1:B4"/>
    <mergeCell ref="C1:C4"/>
    <mergeCell ref="I1:I4"/>
    <mergeCell ref="J1:J4"/>
    <mergeCell ref="K1:K4"/>
    <mergeCell ref="D1:D4"/>
    <mergeCell ref="E1:E4"/>
    <mergeCell ref="F1:F4"/>
    <mergeCell ref="G1:G4"/>
    <mergeCell ref="H1:H4"/>
    <mergeCell ref="A18:B18"/>
    <mergeCell ref="C18:Q18"/>
    <mergeCell ref="A19:B19"/>
    <mergeCell ref="W1:W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  <mergeCell ref="L1:L4"/>
    <mergeCell ref="A1:A4"/>
  </mergeCells>
  <pageMargins left="0.25" right="0.25" top="0.75" bottom="0.75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zoomScale="80" zoomScaleNormal="80" workbookViewId="0">
      <selection activeCell="S9" sqref="S9"/>
    </sheetView>
  </sheetViews>
  <sheetFormatPr defaultRowHeight="15" x14ac:dyDescent="0.25"/>
  <cols>
    <col min="2" max="2" width="13.85546875" customWidth="1"/>
    <col min="22" max="22" width="10" customWidth="1"/>
    <col min="23" max="23" width="10.85546875" customWidth="1"/>
  </cols>
  <sheetData>
    <row r="1" spans="1:23" ht="15" customHeight="1" x14ac:dyDescent="0.25">
      <c r="A1" s="241" t="s">
        <v>0</v>
      </c>
      <c r="B1" s="244" t="s">
        <v>1</v>
      </c>
      <c r="C1" s="219" t="s">
        <v>45</v>
      </c>
      <c r="D1" s="219" t="s">
        <v>46</v>
      </c>
      <c r="E1" s="219" t="s">
        <v>47</v>
      </c>
      <c r="F1" s="219" t="s">
        <v>48</v>
      </c>
      <c r="G1" s="219" t="s">
        <v>49</v>
      </c>
      <c r="H1" s="219" t="s">
        <v>50</v>
      </c>
      <c r="I1" s="219" t="s">
        <v>51</v>
      </c>
      <c r="J1" s="219" t="s">
        <v>52</v>
      </c>
      <c r="K1" s="219" t="s">
        <v>53</v>
      </c>
      <c r="L1" s="219" t="s">
        <v>54</v>
      </c>
      <c r="M1" s="219" t="s">
        <v>55</v>
      </c>
      <c r="N1" s="219" t="s">
        <v>56</v>
      </c>
      <c r="O1" s="225" t="s">
        <v>57</v>
      </c>
      <c r="P1" s="259" t="s">
        <v>58</v>
      </c>
      <c r="Q1" s="228" t="s">
        <v>71</v>
      </c>
      <c r="R1" s="231">
        <v>2019</v>
      </c>
      <c r="S1" s="231">
        <v>2020</v>
      </c>
      <c r="T1" s="253" t="s">
        <v>73</v>
      </c>
      <c r="U1" s="250" t="s">
        <v>74</v>
      </c>
      <c r="V1" s="247" t="s">
        <v>75</v>
      </c>
      <c r="W1" s="256" t="s">
        <v>65</v>
      </c>
    </row>
    <row r="2" spans="1:23" x14ac:dyDescent="0.25">
      <c r="A2" s="242"/>
      <c r="B2" s="245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6"/>
      <c r="P2" s="260"/>
      <c r="Q2" s="229"/>
      <c r="R2" s="232"/>
      <c r="S2" s="232"/>
      <c r="T2" s="254"/>
      <c r="U2" s="251"/>
      <c r="V2" s="248"/>
      <c r="W2" s="257"/>
    </row>
    <row r="3" spans="1:23" x14ac:dyDescent="0.25">
      <c r="A3" s="242"/>
      <c r="B3" s="245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6"/>
      <c r="P3" s="260"/>
      <c r="Q3" s="229"/>
      <c r="R3" s="232"/>
      <c r="S3" s="232"/>
      <c r="T3" s="254"/>
      <c r="U3" s="251"/>
      <c r="V3" s="248"/>
      <c r="W3" s="257"/>
    </row>
    <row r="4" spans="1:23" ht="49.5" customHeight="1" thickBot="1" x14ac:dyDescent="0.3">
      <c r="A4" s="243"/>
      <c r="B4" s="246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7"/>
      <c r="P4" s="261"/>
      <c r="Q4" s="230"/>
      <c r="R4" s="233"/>
      <c r="S4" s="233"/>
      <c r="T4" s="255"/>
      <c r="U4" s="252"/>
      <c r="V4" s="249"/>
      <c r="W4" s="258"/>
    </row>
    <row r="5" spans="1:23" ht="36" customHeight="1" x14ac:dyDescent="0.25">
      <c r="A5" s="2">
        <v>40545</v>
      </c>
      <c r="B5" s="27" t="s">
        <v>8</v>
      </c>
      <c r="C5" s="32">
        <v>0</v>
      </c>
      <c r="D5" s="32">
        <v>0</v>
      </c>
      <c r="E5" s="57">
        <f>SUM(F5:L5)</f>
        <v>14.5</v>
      </c>
      <c r="F5" s="32">
        <v>0</v>
      </c>
      <c r="G5" s="32">
        <v>0</v>
      </c>
      <c r="H5" s="32">
        <v>1.5</v>
      </c>
      <c r="I5" s="32">
        <v>0</v>
      </c>
      <c r="J5" s="32">
        <v>0</v>
      </c>
      <c r="K5" s="32">
        <v>0</v>
      </c>
      <c r="L5" s="32">
        <v>13</v>
      </c>
      <c r="M5" s="32">
        <v>2.5</v>
      </c>
      <c r="N5" s="32">
        <v>0</v>
      </c>
      <c r="O5" s="33">
        <v>0</v>
      </c>
      <c r="P5" s="34">
        <v>0</v>
      </c>
      <c r="Q5" s="58">
        <f>C5+D5+E5+M5+N5+O5+P5</f>
        <v>17</v>
      </c>
      <c r="R5" s="32">
        <v>17</v>
      </c>
      <c r="S5" s="32">
        <v>17</v>
      </c>
      <c r="T5" s="62">
        <v>12</v>
      </c>
      <c r="U5" s="39">
        <v>12</v>
      </c>
      <c r="V5" s="63">
        <v>9.5500000000000007</v>
      </c>
      <c r="W5" s="166">
        <v>9.5500000000000007</v>
      </c>
    </row>
    <row r="6" spans="1:23" ht="51.75" customHeight="1" x14ac:dyDescent="0.25">
      <c r="A6" s="3">
        <v>42768</v>
      </c>
      <c r="B6" s="25" t="s">
        <v>72</v>
      </c>
      <c r="C6" s="36">
        <v>0</v>
      </c>
      <c r="D6" s="36">
        <v>0</v>
      </c>
      <c r="E6" s="67">
        <f t="shared" ref="E6:E9" si="0">SUM(F6:L6)</f>
        <v>33</v>
      </c>
      <c r="F6" s="36">
        <v>4</v>
      </c>
      <c r="G6" s="36">
        <v>0</v>
      </c>
      <c r="H6" s="36">
        <v>1</v>
      </c>
      <c r="I6" s="36">
        <v>6</v>
      </c>
      <c r="J6" s="67">
        <v>0</v>
      </c>
      <c r="K6" s="67">
        <v>0</v>
      </c>
      <c r="L6" s="67">
        <v>22</v>
      </c>
      <c r="M6" s="67">
        <v>0</v>
      </c>
      <c r="N6" s="36">
        <v>0</v>
      </c>
      <c r="O6" s="41">
        <v>0</v>
      </c>
      <c r="P6" s="42">
        <v>0</v>
      </c>
      <c r="Q6" s="58">
        <f t="shared" ref="Q6:Q8" si="1">C6+D6+E6+M6+N6+O6+P6</f>
        <v>33</v>
      </c>
      <c r="R6" s="32">
        <v>2</v>
      </c>
      <c r="S6" s="32">
        <v>2</v>
      </c>
      <c r="T6" s="62">
        <v>1.5</v>
      </c>
      <c r="U6" s="39">
        <v>0</v>
      </c>
      <c r="V6" s="63">
        <v>0</v>
      </c>
      <c r="W6" s="166">
        <v>0</v>
      </c>
    </row>
    <row r="7" spans="1:23" ht="24" x14ac:dyDescent="0.25">
      <c r="A7" s="1">
        <v>40696</v>
      </c>
      <c r="B7" s="25" t="s">
        <v>9</v>
      </c>
      <c r="C7" s="36">
        <v>0</v>
      </c>
      <c r="D7" s="36">
        <v>0</v>
      </c>
      <c r="E7" s="36">
        <f t="shared" si="0"/>
        <v>0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  <c r="O7" s="41">
        <v>0</v>
      </c>
      <c r="P7" s="42">
        <v>0</v>
      </c>
      <c r="Q7" s="58">
        <f t="shared" si="1"/>
        <v>0</v>
      </c>
      <c r="R7" s="32">
        <f t="shared" ref="R7:S7" si="2">Q7*1.02</f>
        <v>0</v>
      </c>
      <c r="S7" s="32">
        <f t="shared" si="2"/>
        <v>0</v>
      </c>
      <c r="T7" s="62">
        <v>0</v>
      </c>
      <c r="U7" s="39">
        <v>0.16</v>
      </c>
      <c r="V7" s="63">
        <v>0</v>
      </c>
      <c r="W7" s="166">
        <v>0</v>
      </c>
    </row>
    <row r="8" spans="1:23" ht="24.75" thickBot="1" x14ac:dyDescent="0.3">
      <c r="A8" s="3">
        <v>40726</v>
      </c>
      <c r="B8" s="26" t="s">
        <v>10</v>
      </c>
      <c r="C8" s="43">
        <v>0</v>
      </c>
      <c r="D8" s="43">
        <v>0.25</v>
      </c>
      <c r="E8" s="43">
        <f t="shared" si="0"/>
        <v>8.4499999999999993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8.4499999999999993</v>
      </c>
      <c r="M8" s="43">
        <v>0</v>
      </c>
      <c r="N8" s="43">
        <v>0</v>
      </c>
      <c r="O8" s="44">
        <v>0</v>
      </c>
      <c r="P8" s="45">
        <v>0</v>
      </c>
      <c r="Q8" s="58">
        <f t="shared" si="1"/>
        <v>8.6999999999999993</v>
      </c>
      <c r="R8" s="32">
        <v>8.8000000000000007</v>
      </c>
      <c r="S8" s="32">
        <v>9.01</v>
      </c>
      <c r="T8" s="65">
        <v>8.43</v>
      </c>
      <c r="U8" s="47">
        <v>7.24</v>
      </c>
      <c r="V8" s="48">
        <v>7.14</v>
      </c>
      <c r="W8" s="167">
        <v>7.14</v>
      </c>
    </row>
    <row r="9" spans="1:23" ht="66" customHeight="1" thickBot="1" x14ac:dyDescent="0.3">
      <c r="A9" s="16">
        <v>2</v>
      </c>
      <c r="B9" s="23" t="s">
        <v>7</v>
      </c>
      <c r="C9" s="50">
        <f t="shared" ref="C9:P9" si="3">SUM(C2:C8)</f>
        <v>0</v>
      </c>
      <c r="D9" s="50">
        <f t="shared" si="3"/>
        <v>0.25</v>
      </c>
      <c r="E9" s="50">
        <f t="shared" si="0"/>
        <v>55.95</v>
      </c>
      <c r="F9" s="50">
        <f t="shared" si="3"/>
        <v>4</v>
      </c>
      <c r="G9" s="50">
        <f t="shared" si="3"/>
        <v>0</v>
      </c>
      <c r="H9" s="50">
        <f t="shared" si="3"/>
        <v>2.5</v>
      </c>
      <c r="I9" s="50">
        <f t="shared" si="3"/>
        <v>6</v>
      </c>
      <c r="J9" s="50">
        <f t="shared" si="3"/>
        <v>0</v>
      </c>
      <c r="K9" s="50">
        <f t="shared" si="3"/>
        <v>0</v>
      </c>
      <c r="L9" s="50">
        <f t="shared" si="3"/>
        <v>43.45</v>
      </c>
      <c r="M9" s="50">
        <f t="shared" si="3"/>
        <v>2.5</v>
      </c>
      <c r="N9" s="50">
        <f t="shared" si="3"/>
        <v>0</v>
      </c>
      <c r="O9" s="51">
        <f t="shared" si="3"/>
        <v>0</v>
      </c>
      <c r="P9" s="52">
        <f t="shared" si="3"/>
        <v>0</v>
      </c>
      <c r="Q9" s="53">
        <f t="shared" ref="Q9:W9" si="4">SUM(Q5:Q8)</f>
        <v>58.7</v>
      </c>
      <c r="R9" s="50">
        <f t="shared" si="4"/>
        <v>27.8</v>
      </c>
      <c r="S9" s="50">
        <f t="shared" si="4"/>
        <v>28.009999999999998</v>
      </c>
      <c r="T9" s="66">
        <f t="shared" si="4"/>
        <v>21.93</v>
      </c>
      <c r="U9" s="54">
        <f t="shared" si="4"/>
        <v>19.399999999999999</v>
      </c>
      <c r="V9" s="55">
        <f t="shared" si="4"/>
        <v>16.690000000000001</v>
      </c>
      <c r="W9" s="168">
        <f t="shared" si="4"/>
        <v>16.690000000000001</v>
      </c>
    </row>
  </sheetData>
  <mergeCells count="23"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"/>
  <sheetViews>
    <sheetView zoomScale="90" zoomScaleNormal="90" workbookViewId="0">
      <selection activeCell="Q5" sqref="Q5:Q12"/>
    </sheetView>
  </sheetViews>
  <sheetFormatPr defaultRowHeight="15" x14ac:dyDescent="0.25"/>
  <cols>
    <col min="2" max="2" width="11.42578125" customWidth="1"/>
    <col min="22" max="22" width="10.28515625" customWidth="1"/>
    <col min="23" max="23" width="10.5703125" customWidth="1"/>
  </cols>
  <sheetData>
    <row r="1" spans="1:23" ht="15" customHeight="1" x14ac:dyDescent="0.25">
      <c r="A1" s="241" t="s">
        <v>0</v>
      </c>
      <c r="B1" s="244" t="s">
        <v>1</v>
      </c>
      <c r="C1" s="219" t="s">
        <v>45</v>
      </c>
      <c r="D1" s="219" t="s">
        <v>46</v>
      </c>
      <c r="E1" s="219" t="s">
        <v>47</v>
      </c>
      <c r="F1" s="219" t="s">
        <v>48</v>
      </c>
      <c r="G1" s="219" t="s">
        <v>49</v>
      </c>
      <c r="H1" s="219" t="s">
        <v>50</v>
      </c>
      <c r="I1" s="219" t="s">
        <v>51</v>
      </c>
      <c r="J1" s="219" t="s">
        <v>52</v>
      </c>
      <c r="K1" s="219" t="s">
        <v>53</v>
      </c>
      <c r="L1" s="219" t="s">
        <v>54</v>
      </c>
      <c r="M1" s="219" t="s">
        <v>55</v>
      </c>
      <c r="N1" s="219" t="s">
        <v>56</v>
      </c>
      <c r="O1" s="225" t="s">
        <v>57</v>
      </c>
      <c r="P1" s="259" t="s">
        <v>58</v>
      </c>
      <c r="Q1" s="228" t="s">
        <v>71</v>
      </c>
      <c r="R1" s="231">
        <v>2019</v>
      </c>
      <c r="S1" s="231">
        <v>2020</v>
      </c>
      <c r="T1" s="253" t="s">
        <v>73</v>
      </c>
      <c r="U1" s="262" t="s">
        <v>74</v>
      </c>
      <c r="V1" s="247" t="s">
        <v>75</v>
      </c>
      <c r="W1" s="247" t="s">
        <v>65</v>
      </c>
    </row>
    <row r="2" spans="1:23" x14ac:dyDescent="0.25">
      <c r="A2" s="242"/>
      <c r="B2" s="245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6"/>
      <c r="P2" s="260"/>
      <c r="Q2" s="229"/>
      <c r="R2" s="232"/>
      <c r="S2" s="232"/>
      <c r="T2" s="254"/>
      <c r="U2" s="263"/>
      <c r="V2" s="248"/>
      <c r="W2" s="248"/>
    </row>
    <row r="3" spans="1:23" x14ac:dyDescent="0.25">
      <c r="A3" s="242"/>
      <c r="B3" s="245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6"/>
      <c r="P3" s="260"/>
      <c r="Q3" s="229"/>
      <c r="R3" s="232"/>
      <c r="S3" s="232"/>
      <c r="T3" s="254"/>
      <c r="U3" s="263"/>
      <c r="V3" s="248"/>
      <c r="W3" s="248"/>
    </row>
    <row r="4" spans="1:23" ht="37.5" customHeight="1" thickBot="1" x14ac:dyDescent="0.3">
      <c r="A4" s="243"/>
      <c r="B4" s="246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7"/>
      <c r="P4" s="261"/>
      <c r="Q4" s="230"/>
      <c r="R4" s="233"/>
      <c r="S4" s="233"/>
      <c r="T4" s="255"/>
      <c r="U4" s="264"/>
      <c r="V4" s="249"/>
      <c r="W4" s="249"/>
    </row>
    <row r="5" spans="1:23" ht="37.5" customHeight="1" x14ac:dyDescent="0.25">
      <c r="A5" s="28">
        <v>40546</v>
      </c>
      <c r="B5" s="25" t="s">
        <v>12</v>
      </c>
      <c r="C5" s="32">
        <v>0</v>
      </c>
      <c r="D5" s="32">
        <v>0</v>
      </c>
      <c r="E5" s="32">
        <f t="shared" ref="E5:E12" si="0">SUM(F5:L5)</f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3">
        <v>0</v>
      </c>
      <c r="P5" s="34">
        <v>0</v>
      </c>
      <c r="Q5" s="71">
        <f>P5+O5+N5+M5+E5+C5+D5</f>
        <v>0</v>
      </c>
      <c r="R5" s="36">
        <f>Q5*1.02</f>
        <v>0</v>
      </c>
      <c r="S5" s="36">
        <f>R5*1.02</f>
        <v>0</v>
      </c>
      <c r="T5" s="59">
        <v>2.16</v>
      </c>
      <c r="U5" s="37">
        <v>2.16</v>
      </c>
      <c r="V5" s="60">
        <v>0</v>
      </c>
      <c r="W5" s="61">
        <v>0</v>
      </c>
    </row>
    <row r="6" spans="1:23" ht="61.5" customHeight="1" x14ac:dyDescent="0.25">
      <c r="A6" s="3">
        <v>42769</v>
      </c>
      <c r="B6" s="26" t="s">
        <v>13</v>
      </c>
      <c r="C6" s="32">
        <v>0</v>
      </c>
      <c r="D6" s="32">
        <v>8</v>
      </c>
      <c r="E6" s="32">
        <f t="shared" si="0"/>
        <v>26.5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26.5</v>
      </c>
      <c r="M6" s="32">
        <v>0.6</v>
      </c>
      <c r="N6" s="32">
        <v>0</v>
      </c>
      <c r="O6" s="33">
        <v>0</v>
      </c>
      <c r="P6" s="34">
        <v>0</v>
      </c>
      <c r="Q6" s="71">
        <f t="shared" ref="Q6:Q13" si="1">P6+O6+N6+M6+E6+C6+D6</f>
        <v>35.1</v>
      </c>
      <c r="R6" s="36">
        <f t="shared" ref="R6:S9" si="2">Q6*1.02</f>
        <v>35.802</v>
      </c>
      <c r="S6" s="36">
        <v>36.5</v>
      </c>
      <c r="T6" s="62">
        <v>35.6</v>
      </c>
      <c r="U6" s="39">
        <v>35.6</v>
      </c>
      <c r="V6" s="63">
        <v>27.28</v>
      </c>
      <c r="W6" s="64">
        <v>24.37</v>
      </c>
    </row>
    <row r="7" spans="1:23" x14ac:dyDescent="0.25">
      <c r="A7" s="1">
        <v>42797</v>
      </c>
      <c r="B7" s="25" t="s">
        <v>64</v>
      </c>
      <c r="C7" s="32">
        <v>0.45</v>
      </c>
      <c r="D7" s="32">
        <v>0.15</v>
      </c>
      <c r="E7" s="32">
        <f t="shared" si="0"/>
        <v>6.4</v>
      </c>
      <c r="F7" s="32">
        <v>0</v>
      </c>
      <c r="G7" s="32">
        <v>0.3</v>
      </c>
      <c r="H7" s="32">
        <v>0.5</v>
      </c>
      <c r="I7" s="32">
        <v>0.1</v>
      </c>
      <c r="J7" s="32">
        <v>0</v>
      </c>
      <c r="K7" s="32">
        <v>0</v>
      </c>
      <c r="L7" s="32">
        <v>5.5</v>
      </c>
      <c r="M7" s="32">
        <v>0</v>
      </c>
      <c r="N7" s="32">
        <v>0</v>
      </c>
      <c r="O7" s="33">
        <v>0</v>
      </c>
      <c r="P7" s="34">
        <v>0</v>
      </c>
      <c r="Q7" s="71">
        <f t="shared" si="1"/>
        <v>7.0000000000000009</v>
      </c>
      <c r="R7" s="36">
        <v>7.2</v>
      </c>
      <c r="S7" s="36">
        <v>7.2</v>
      </c>
      <c r="T7" s="62">
        <v>9.25</v>
      </c>
      <c r="U7" s="39">
        <v>7.18</v>
      </c>
      <c r="V7" s="63">
        <v>2.17</v>
      </c>
      <c r="W7" s="64">
        <v>0</v>
      </c>
    </row>
    <row r="8" spans="1:23" ht="84" x14ac:dyDescent="0.25">
      <c r="A8" s="1">
        <v>42828</v>
      </c>
      <c r="B8" s="25" t="s">
        <v>82</v>
      </c>
      <c r="C8" s="32">
        <v>3</v>
      </c>
      <c r="D8" s="32">
        <v>1</v>
      </c>
      <c r="E8" s="32">
        <f t="shared" si="0"/>
        <v>18.899999999999999</v>
      </c>
      <c r="F8" s="32">
        <v>0</v>
      </c>
      <c r="G8" s="32">
        <v>13.7</v>
      </c>
      <c r="H8" s="32">
        <v>0.5</v>
      </c>
      <c r="I8" s="32">
        <v>0</v>
      </c>
      <c r="J8" s="32">
        <v>3.2</v>
      </c>
      <c r="K8" s="32">
        <v>0</v>
      </c>
      <c r="L8" s="32">
        <v>1.5</v>
      </c>
      <c r="M8" s="32">
        <v>0</v>
      </c>
      <c r="N8" s="32">
        <v>0</v>
      </c>
      <c r="O8" s="33">
        <v>11</v>
      </c>
      <c r="P8" s="34">
        <v>0</v>
      </c>
      <c r="Q8" s="71">
        <f t="shared" si="1"/>
        <v>33.9</v>
      </c>
      <c r="R8" s="36">
        <f t="shared" si="2"/>
        <v>34.577999999999996</v>
      </c>
      <c r="S8" s="36">
        <f t="shared" si="2"/>
        <v>35.269559999999998</v>
      </c>
      <c r="T8" s="62">
        <f>18.9+42</f>
        <v>60.9</v>
      </c>
      <c r="U8" s="39">
        <v>6</v>
      </c>
      <c r="V8" s="63">
        <v>0</v>
      </c>
      <c r="W8" s="64">
        <v>0</v>
      </c>
    </row>
    <row r="9" spans="1:23" ht="36" x14ac:dyDescent="0.25">
      <c r="A9" s="1">
        <v>42858</v>
      </c>
      <c r="B9" s="25" t="s">
        <v>14</v>
      </c>
      <c r="C9" s="32">
        <v>0</v>
      </c>
      <c r="D9" s="32">
        <v>0</v>
      </c>
      <c r="E9" s="32">
        <f t="shared" si="0"/>
        <v>2.5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2.5</v>
      </c>
      <c r="M9" s="32">
        <v>0</v>
      </c>
      <c r="N9" s="32">
        <v>0</v>
      </c>
      <c r="O9" s="33">
        <v>0</v>
      </c>
      <c r="P9" s="34">
        <v>0</v>
      </c>
      <c r="Q9" s="71">
        <f t="shared" si="1"/>
        <v>2.5</v>
      </c>
      <c r="R9" s="36">
        <v>2.5</v>
      </c>
      <c r="S9" s="36">
        <f t="shared" si="2"/>
        <v>2.5499999999999998</v>
      </c>
      <c r="T9" s="62">
        <v>2</v>
      </c>
      <c r="U9" s="39">
        <v>2</v>
      </c>
      <c r="V9" s="63">
        <v>2.4</v>
      </c>
      <c r="W9" s="64">
        <v>2.82</v>
      </c>
    </row>
    <row r="10" spans="1:23" ht="24" x14ac:dyDescent="0.25">
      <c r="A10" s="1">
        <v>42889</v>
      </c>
      <c r="B10" s="25" t="s">
        <v>15</v>
      </c>
      <c r="C10" s="32">
        <v>0</v>
      </c>
      <c r="D10" s="32">
        <v>0</v>
      </c>
      <c r="E10" s="32">
        <f t="shared" si="0"/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3">
        <v>0</v>
      </c>
      <c r="P10" s="34">
        <v>0</v>
      </c>
      <c r="Q10" s="71">
        <f t="shared" si="1"/>
        <v>0</v>
      </c>
      <c r="R10" s="36">
        <f t="shared" ref="R10:S12" si="3">Q10*1.02</f>
        <v>0</v>
      </c>
      <c r="S10" s="36">
        <f t="shared" si="3"/>
        <v>0</v>
      </c>
      <c r="T10" s="62">
        <f>SUM(F10,G10,H10,P10,Q10,R10,S10)</f>
        <v>0</v>
      </c>
      <c r="U10" s="39">
        <v>0</v>
      </c>
      <c r="V10" s="63">
        <v>0</v>
      </c>
      <c r="W10" s="64">
        <v>0</v>
      </c>
    </row>
    <row r="11" spans="1:23" ht="36" x14ac:dyDescent="0.25">
      <c r="A11" s="1">
        <v>42919</v>
      </c>
      <c r="B11" s="25" t="s">
        <v>16</v>
      </c>
      <c r="C11" s="32">
        <v>0</v>
      </c>
      <c r="D11" s="32">
        <v>0</v>
      </c>
      <c r="E11" s="57">
        <f t="shared" si="0"/>
        <v>10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57">
        <v>10</v>
      </c>
      <c r="M11" s="32">
        <v>10.6</v>
      </c>
      <c r="N11" s="32">
        <v>0</v>
      </c>
      <c r="O11" s="33">
        <v>0</v>
      </c>
      <c r="P11" s="34">
        <v>0</v>
      </c>
      <c r="Q11" s="71">
        <f t="shared" si="1"/>
        <v>20.6</v>
      </c>
      <c r="R11" s="36">
        <v>19</v>
      </c>
      <c r="S11" s="36">
        <v>20</v>
      </c>
      <c r="T11" s="62">
        <v>15.5</v>
      </c>
      <c r="U11" s="39">
        <v>15.5</v>
      </c>
      <c r="V11" s="63">
        <v>6.335</v>
      </c>
      <c r="W11" s="166">
        <v>4.84</v>
      </c>
    </row>
    <row r="12" spans="1:23" ht="48.75" thickBot="1" x14ac:dyDescent="0.3">
      <c r="A12" s="3">
        <v>42950</v>
      </c>
      <c r="B12" s="26" t="s">
        <v>83</v>
      </c>
      <c r="C12" s="43">
        <v>6.5</v>
      </c>
      <c r="D12" s="43">
        <v>2.2999999999999998</v>
      </c>
      <c r="E12" s="46">
        <f t="shared" si="0"/>
        <v>7</v>
      </c>
      <c r="F12" s="43">
        <v>0</v>
      </c>
      <c r="G12" s="43">
        <v>0</v>
      </c>
      <c r="H12" s="43">
        <v>0</v>
      </c>
      <c r="I12" s="43">
        <v>6</v>
      </c>
      <c r="J12" s="43">
        <v>0</v>
      </c>
      <c r="K12" s="43">
        <v>0</v>
      </c>
      <c r="L12" s="43">
        <v>1</v>
      </c>
      <c r="M12" s="43">
        <v>0.1</v>
      </c>
      <c r="N12" s="43">
        <v>0.72</v>
      </c>
      <c r="O12" s="44">
        <v>0</v>
      </c>
      <c r="P12" s="45">
        <v>5.5</v>
      </c>
      <c r="Q12" s="178">
        <f t="shared" si="1"/>
        <v>22.12</v>
      </c>
      <c r="R12" s="43">
        <v>33</v>
      </c>
      <c r="S12" s="43">
        <f t="shared" si="3"/>
        <v>33.660000000000004</v>
      </c>
      <c r="T12" s="65">
        <v>24.3</v>
      </c>
      <c r="U12" s="47">
        <v>29.5</v>
      </c>
      <c r="V12" s="48">
        <v>9.3000000000000007</v>
      </c>
      <c r="W12" s="167">
        <v>14.54</v>
      </c>
    </row>
    <row r="13" spans="1:23" ht="32.25" thickBot="1" x14ac:dyDescent="0.3">
      <c r="A13" s="5">
        <v>3</v>
      </c>
      <c r="B13" s="4" t="s">
        <v>11</v>
      </c>
      <c r="C13" s="50">
        <f>SUM(C5:C12)</f>
        <v>9.9499999999999993</v>
      </c>
      <c r="D13" s="50">
        <f>SUM(D5:D12)</f>
        <v>11.45</v>
      </c>
      <c r="E13" s="50">
        <f>SUM(G13:L13)</f>
        <v>71.3</v>
      </c>
      <c r="F13" s="50">
        <f t="shared" ref="F13:P13" si="4">SUM(F5:F12)</f>
        <v>0</v>
      </c>
      <c r="G13" s="50">
        <f t="shared" si="4"/>
        <v>14</v>
      </c>
      <c r="H13" s="50">
        <f t="shared" si="4"/>
        <v>1</v>
      </c>
      <c r="I13" s="50">
        <f t="shared" si="4"/>
        <v>6.1</v>
      </c>
      <c r="J13" s="50">
        <f t="shared" si="4"/>
        <v>3.2</v>
      </c>
      <c r="K13" s="50">
        <f t="shared" si="4"/>
        <v>0</v>
      </c>
      <c r="L13" s="50">
        <f t="shared" si="4"/>
        <v>47</v>
      </c>
      <c r="M13" s="50">
        <f t="shared" si="4"/>
        <v>11.299999999999999</v>
      </c>
      <c r="N13" s="50">
        <f t="shared" si="4"/>
        <v>0.72</v>
      </c>
      <c r="O13" s="51">
        <f t="shared" si="4"/>
        <v>11</v>
      </c>
      <c r="P13" s="52">
        <f t="shared" si="4"/>
        <v>5.5</v>
      </c>
      <c r="Q13" s="53">
        <f t="shared" si="1"/>
        <v>121.22</v>
      </c>
      <c r="R13" s="50">
        <f t="shared" ref="R13:W13" si="5">SUM(R5:R12)</f>
        <v>132.07999999999998</v>
      </c>
      <c r="S13" s="50">
        <f t="shared" si="5"/>
        <v>135.17956000000001</v>
      </c>
      <c r="T13" s="66">
        <f t="shared" si="5"/>
        <v>149.71</v>
      </c>
      <c r="U13" s="54">
        <f t="shared" si="5"/>
        <v>97.94</v>
      </c>
      <c r="V13" s="55">
        <f t="shared" si="5"/>
        <v>47.484999999999999</v>
      </c>
      <c r="W13" s="56">
        <f t="shared" si="5"/>
        <v>46.57</v>
      </c>
    </row>
  </sheetData>
  <mergeCells count="23">
    <mergeCell ref="W1:W4"/>
    <mergeCell ref="I1:I4"/>
    <mergeCell ref="A1:A4"/>
    <mergeCell ref="B1:B4"/>
    <mergeCell ref="C1:C4"/>
    <mergeCell ref="D1:D4"/>
    <mergeCell ref="E1:E4"/>
    <mergeCell ref="F1:F4"/>
    <mergeCell ref="G1:G4"/>
    <mergeCell ref="H1:H4"/>
    <mergeCell ref="P1:P4"/>
    <mergeCell ref="T1:T4"/>
    <mergeCell ref="J1:J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"/>
  <sheetViews>
    <sheetView zoomScale="90" zoomScaleNormal="90" workbookViewId="0">
      <selection activeCell="C11" sqref="C11"/>
    </sheetView>
  </sheetViews>
  <sheetFormatPr defaultRowHeight="15" x14ac:dyDescent="0.25"/>
  <cols>
    <col min="2" max="2" width="10.7109375" customWidth="1"/>
    <col min="21" max="23" width="10" customWidth="1"/>
  </cols>
  <sheetData>
    <row r="1" spans="1:23" ht="15" customHeight="1" x14ac:dyDescent="0.25">
      <c r="A1" s="241" t="s">
        <v>0</v>
      </c>
      <c r="B1" s="244" t="s">
        <v>1</v>
      </c>
      <c r="C1" s="219" t="s">
        <v>45</v>
      </c>
      <c r="D1" s="219" t="s">
        <v>46</v>
      </c>
      <c r="E1" s="219" t="s">
        <v>47</v>
      </c>
      <c r="F1" s="219" t="s">
        <v>48</v>
      </c>
      <c r="G1" s="219" t="s">
        <v>49</v>
      </c>
      <c r="H1" s="219" t="s">
        <v>50</v>
      </c>
      <c r="I1" s="219" t="s">
        <v>51</v>
      </c>
      <c r="J1" s="219" t="s">
        <v>52</v>
      </c>
      <c r="K1" s="219" t="s">
        <v>53</v>
      </c>
      <c r="L1" s="219" t="s">
        <v>54</v>
      </c>
      <c r="M1" s="219" t="s">
        <v>55</v>
      </c>
      <c r="N1" s="219" t="s">
        <v>56</v>
      </c>
      <c r="O1" s="225" t="s">
        <v>57</v>
      </c>
      <c r="P1" s="259" t="s">
        <v>58</v>
      </c>
      <c r="Q1" s="265" t="s">
        <v>71</v>
      </c>
      <c r="R1" s="231">
        <v>2019</v>
      </c>
      <c r="S1" s="231">
        <v>2020</v>
      </c>
      <c r="T1" s="250" t="s">
        <v>73</v>
      </c>
      <c r="U1" s="250" t="s">
        <v>74</v>
      </c>
      <c r="V1" s="247" t="s">
        <v>75</v>
      </c>
      <c r="W1" s="268" t="s">
        <v>65</v>
      </c>
    </row>
    <row r="2" spans="1:23" x14ac:dyDescent="0.25">
      <c r="A2" s="242"/>
      <c r="B2" s="245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6"/>
      <c r="P2" s="260"/>
      <c r="Q2" s="266"/>
      <c r="R2" s="232"/>
      <c r="S2" s="232"/>
      <c r="T2" s="251"/>
      <c r="U2" s="251"/>
      <c r="V2" s="248"/>
      <c r="W2" s="269"/>
    </row>
    <row r="3" spans="1:23" x14ac:dyDescent="0.25">
      <c r="A3" s="242"/>
      <c r="B3" s="245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6"/>
      <c r="P3" s="260"/>
      <c r="Q3" s="266"/>
      <c r="R3" s="232"/>
      <c r="S3" s="232"/>
      <c r="T3" s="251"/>
      <c r="U3" s="251"/>
      <c r="V3" s="248"/>
      <c r="W3" s="269"/>
    </row>
    <row r="4" spans="1:23" ht="73.5" customHeight="1" thickBot="1" x14ac:dyDescent="0.3">
      <c r="A4" s="243"/>
      <c r="B4" s="246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7"/>
      <c r="P4" s="261"/>
      <c r="Q4" s="267"/>
      <c r="R4" s="233"/>
      <c r="S4" s="233"/>
      <c r="T4" s="252"/>
      <c r="U4" s="252"/>
      <c r="V4" s="249"/>
      <c r="W4" s="270"/>
    </row>
    <row r="5" spans="1:23" ht="73.5" customHeight="1" x14ac:dyDescent="0.25">
      <c r="A5" s="2">
        <v>40547</v>
      </c>
      <c r="B5" s="24" t="s">
        <v>18</v>
      </c>
      <c r="C5" s="73">
        <v>9.5</v>
      </c>
      <c r="D5" s="73">
        <v>3.2</v>
      </c>
      <c r="E5" s="73">
        <f>SUM(F5:L5)</f>
        <v>0.79</v>
      </c>
      <c r="F5" s="73">
        <v>0</v>
      </c>
      <c r="G5" s="73">
        <v>0.2</v>
      </c>
      <c r="H5" s="73">
        <v>0.1</v>
      </c>
      <c r="I5" s="73">
        <v>0</v>
      </c>
      <c r="J5" s="73">
        <v>0</v>
      </c>
      <c r="K5" s="73">
        <v>0</v>
      </c>
      <c r="L5" s="73">
        <v>0.49</v>
      </c>
      <c r="M5" s="73">
        <v>0.1</v>
      </c>
      <c r="N5" s="73">
        <v>0</v>
      </c>
      <c r="O5" s="74">
        <v>0</v>
      </c>
      <c r="P5" s="155">
        <v>0</v>
      </c>
      <c r="Q5" s="98">
        <f>P5+O5+N5+M5+E5+C5+D5</f>
        <v>13.59</v>
      </c>
      <c r="R5" s="79">
        <v>13.9</v>
      </c>
      <c r="S5" s="79">
        <v>14</v>
      </c>
      <c r="T5" s="150">
        <v>14.2</v>
      </c>
      <c r="U5" s="76">
        <v>14.2</v>
      </c>
      <c r="V5" s="99">
        <v>13.8</v>
      </c>
      <c r="W5" s="78">
        <v>12.08</v>
      </c>
    </row>
    <row r="6" spans="1:23" ht="81" customHeight="1" x14ac:dyDescent="0.25">
      <c r="A6" s="1">
        <v>40578</v>
      </c>
      <c r="B6" s="25" t="s">
        <v>19</v>
      </c>
      <c r="C6" s="73">
        <v>0</v>
      </c>
      <c r="D6" s="73">
        <v>0</v>
      </c>
      <c r="E6" s="73">
        <v>0</v>
      </c>
      <c r="F6" s="73">
        <v>0</v>
      </c>
      <c r="G6" s="73">
        <v>0</v>
      </c>
      <c r="H6" s="73">
        <v>0</v>
      </c>
      <c r="I6" s="73">
        <v>0</v>
      </c>
      <c r="J6" s="73">
        <v>0</v>
      </c>
      <c r="K6" s="73">
        <v>0</v>
      </c>
      <c r="L6" s="73">
        <v>0</v>
      </c>
      <c r="M6" s="73">
        <v>0</v>
      </c>
      <c r="N6" s="73">
        <v>0</v>
      </c>
      <c r="O6" s="74">
        <v>0</v>
      </c>
      <c r="P6" s="155">
        <v>0</v>
      </c>
      <c r="Q6" s="98">
        <f t="shared" ref="Q6:Q10" si="0">P6+O6+N6+M6+E6+C6+D6</f>
        <v>0</v>
      </c>
      <c r="R6" s="79">
        <f t="shared" ref="R6:S10" si="1">Q6*1.02</f>
        <v>0</v>
      </c>
      <c r="S6" s="79">
        <f t="shared" si="1"/>
        <v>0</v>
      </c>
      <c r="T6" s="151">
        <f t="shared" ref="T6:T10" si="2">SUM(F6,G6,H6,P6,Q6,R6,S6)</f>
        <v>0</v>
      </c>
      <c r="U6" s="83">
        <v>0</v>
      </c>
      <c r="V6" s="100">
        <v>0</v>
      </c>
      <c r="W6" s="85">
        <v>0</v>
      </c>
    </row>
    <row r="7" spans="1:23" ht="81" customHeight="1" x14ac:dyDescent="0.25">
      <c r="A7" s="1">
        <v>40606</v>
      </c>
      <c r="B7" s="25" t="s">
        <v>20</v>
      </c>
      <c r="C7" s="72">
        <v>9.1999999999999993</v>
      </c>
      <c r="D7" s="72">
        <v>3.3</v>
      </c>
      <c r="E7" s="72">
        <f t="shared" ref="E7:E11" si="3">SUM(F7:L7)</f>
        <v>0.70000000000000007</v>
      </c>
      <c r="F7" s="72">
        <v>0</v>
      </c>
      <c r="G7" s="72">
        <v>0.2</v>
      </c>
      <c r="H7" s="72">
        <v>0.1</v>
      </c>
      <c r="I7" s="72">
        <v>0</v>
      </c>
      <c r="J7" s="72">
        <v>0</v>
      </c>
      <c r="K7" s="72">
        <v>0</v>
      </c>
      <c r="L7" s="72">
        <v>0.4</v>
      </c>
      <c r="M7" s="72">
        <v>0.1</v>
      </c>
      <c r="N7" s="72">
        <v>0</v>
      </c>
      <c r="O7" s="111">
        <v>0</v>
      </c>
      <c r="P7" s="75">
        <v>0</v>
      </c>
      <c r="Q7" s="98">
        <f t="shared" si="0"/>
        <v>13.3</v>
      </c>
      <c r="R7" s="79">
        <v>13.4</v>
      </c>
      <c r="S7" s="79">
        <v>13.5</v>
      </c>
      <c r="T7" s="151">
        <v>11.65</v>
      </c>
      <c r="U7" s="83">
        <v>11.65</v>
      </c>
      <c r="V7" s="100">
        <v>10.85</v>
      </c>
      <c r="W7" s="85">
        <v>10.119999999999999</v>
      </c>
    </row>
    <row r="8" spans="1:23" ht="22.5" x14ac:dyDescent="0.25">
      <c r="A8" s="1">
        <v>42829</v>
      </c>
      <c r="B8" s="179" t="s">
        <v>21</v>
      </c>
      <c r="C8" s="72">
        <v>0</v>
      </c>
      <c r="D8" s="72">
        <v>0</v>
      </c>
      <c r="E8" s="72">
        <f t="shared" si="3"/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111">
        <v>0</v>
      </c>
      <c r="P8" s="75">
        <v>0</v>
      </c>
      <c r="Q8" s="98">
        <f t="shared" si="0"/>
        <v>0</v>
      </c>
      <c r="R8" s="79">
        <f t="shared" si="1"/>
        <v>0</v>
      </c>
      <c r="S8" s="79">
        <f t="shared" si="1"/>
        <v>0</v>
      </c>
      <c r="T8" s="151">
        <v>0</v>
      </c>
      <c r="U8" s="83">
        <v>0</v>
      </c>
      <c r="V8" s="100">
        <v>0</v>
      </c>
      <c r="W8" s="85">
        <v>0</v>
      </c>
    </row>
    <row r="9" spans="1:23" ht="36" x14ac:dyDescent="0.25">
      <c r="A9" s="1">
        <v>42859</v>
      </c>
      <c r="B9" s="25" t="s">
        <v>84</v>
      </c>
      <c r="C9" s="72">
        <v>0</v>
      </c>
      <c r="D9" s="72">
        <v>0.3</v>
      </c>
      <c r="E9" s="72">
        <f t="shared" si="3"/>
        <v>4.3</v>
      </c>
      <c r="F9" s="72">
        <v>0</v>
      </c>
      <c r="G9" s="72">
        <v>0</v>
      </c>
      <c r="H9" s="72">
        <v>1.5</v>
      </c>
      <c r="I9" s="72">
        <v>0</v>
      </c>
      <c r="J9" s="72">
        <v>0</v>
      </c>
      <c r="K9" s="72">
        <v>0</v>
      </c>
      <c r="L9" s="72">
        <v>2.8</v>
      </c>
      <c r="M9" s="72">
        <v>0</v>
      </c>
      <c r="N9" s="72">
        <v>0</v>
      </c>
      <c r="O9" s="111">
        <v>0</v>
      </c>
      <c r="P9" s="75">
        <v>0</v>
      </c>
      <c r="Q9" s="98">
        <f t="shared" si="0"/>
        <v>4.5999999999999996</v>
      </c>
      <c r="R9" s="79">
        <v>4.7</v>
      </c>
      <c r="S9" s="79">
        <v>4.7</v>
      </c>
      <c r="T9" s="151">
        <v>4.7</v>
      </c>
      <c r="U9" s="83">
        <v>4.7</v>
      </c>
      <c r="V9" s="100">
        <v>5.2</v>
      </c>
      <c r="W9" s="85">
        <v>5.13</v>
      </c>
    </row>
    <row r="10" spans="1:23" ht="24.75" thickBot="1" x14ac:dyDescent="0.3">
      <c r="A10" s="3">
        <v>42890</v>
      </c>
      <c r="B10" s="26" t="s">
        <v>22</v>
      </c>
      <c r="C10" s="105">
        <v>0</v>
      </c>
      <c r="D10" s="105">
        <v>0</v>
      </c>
      <c r="E10" s="105">
        <f t="shared" si="3"/>
        <v>0</v>
      </c>
      <c r="F10" s="105">
        <v>0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5">
        <v>0</v>
      </c>
      <c r="M10" s="105">
        <v>0</v>
      </c>
      <c r="N10" s="105">
        <v>0</v>
      </c>
      <c r="O10" s="112">
        <v>0</v>
      </c>
      <c r="P10" s="110">
        <v>0</v>
      </c>
      <c r="Q10" s="116">
        <f t="shared" si="0"/>
        <v>0</v>
      </c>
      <c r="R10" s="86">
        <f t="shared" si="1"/>
        <v>0</v>
      </c>
      <c r="S10" s="86">
        <f t="shared" si="1"/>
        <v>0</v>
      </c>
      <c r="T10" s="152">
        <f t="shared" si="2"/>
        <v>0</v>
      </c>
      <c r="U10" s="90">
        <v>0</v>
      </c>
      <c r="V10" s="106">
        <v>0</v>
      </c>
      <c r="W10" s="92">
        <v>0</v>
      </c>
    </row>
    <row r="11" spans="1:23" ht="48" thickBot="1" x14ac:dyDescent="0.3">
      <c r="A11" s="5">
        <v>4</v>
      </c>
      <c r="B11" s="4" t="s">
        <v>17</v>
      </c>
      <c r="C11" s="93">
        <f>SUM(C5:C10)</f>
        <v>18.7</v>
      </c>
      <c r="D11" s="93">
        <f>SUM(D5:D10)</f>
        <v>6.8</v>
      </c>
      <c r="E11" s="93">
        <f t="shared" si="3"/>
        <v>5.79</v>
      </c>
      <c r="F11" s="93">
        <f t="shared" ref="F11:N11" si="4">SUM(F5:F10)</f>
        <v>0</v>
      </c>
      <c r="G11" s="93">
        <f t="shared" si="4"/>
        <v>0.4</v>
      </c>
      <c r="H11" s="93">
        <f t="shared" si="4"/>
        <v>1.7</v>
      </c>
      <c r="I11" s="93">
        <f t="shared" si="4"/>
        <v>0</v>
      </c>
      <c r="J11" s="93">
        <f t="shared" si="4"/>
        <v>0</v>
      </c>
      <c r="K11" s="93">
        <f t="shared" si="4"/>
        <v>0</v>
      </c>
      <c r="L11" s="93">
        <f t="shared" si="4"/>
        <v>3.69</v>
      </c>
      <c r="M11" s="93">
        <f t="shared" si="4"/>
        <v>0.2</v>
      </c>
      <c r="N11" s="93">
        <f t="shared" si="4"/>
        <v>0</v>
      </c>
      <c r="O11" s="94">
        <f>SUM(O5:O10)</f>
        <v>0</v>
      </c>
      <c r="P11" s="95">
        <f>SUM(P5:P10)</f>
        <v>0</v>
      </c>
      <c r="Q11" s="96">
        <f>C11+D11+E11+M11+N11+O11+P11</f>
        <v>31.49</v>
      </c>
      <c r="R11" s="93">
        <f t="shared" ref="R11:W11" si="5">SUM(R5:R10)</f>
        <v>32</v>
      </c>
      <c r="S11" s="93">
        <f t="shared" si="5"/>
        <v>32.200000000000003</v>
      </c>
      <c r="T11" s="153">
        <f t="shared" si="5"/>
        <v>30.55</v>
      </c>
      <c r="U11" s="97">
        <f t="shared" si="5"/>
        <v>30.55</v>
      </c>
      <c r="V11" s="115">
        <f t="shared" si="5"/>
        <v>29.849999999999998</v>
      </c>
      <c r="W11" s="154">
        <f t="shared" si="5"/>
        <v>27.33</v>
      </c>
    </row>
    <row r="12" spans="1:23" x14ac:dyDescent="0.25">
      <c r="U12" s="8"/>
    </row>
    <row r="13" spans="1:23" x14ac:dyDescent="0.25">
      <c r="U13" s="8"/>
    </row>
    <row r="14" spans="1:23" x14ac:dyDescent="0.25">
      <c r="U14" s="8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zoomScale="90" zoomScaleNormal="90" workbookViewId="0">
      <selection activeCell="S7" sqref="S7"/>
    </sheetView>
  </sheetViews>
  <sheetFormatPr defaultRowHeight="15" x14ac:dyDescent="0.25"/>
  <cols>
    <col min="2" max="2" width="10.7109375" customWidth="1"/>
  </cols>
  <sheetData>
    <row r="1" spans="1:23" ht="15" customHeight="1" x14ac:dyDescent="0.25">
      <c r="A1" s="241" t="s">
        <v>0</v>
      </c>
      <c r="B1" s="244" t="s">
        <v>1</v>
      </c>
      <c r="C1" s="219" t="s">
        <v>45</v>
      </c>
      <c r="D1" s="219" t="s">
        <v>46</v>
      </c>
      <c r="E1" s="219" t="s">
        <v>47</v>
      </c>
      <c r="F1" s="219" t="s">
        <v>48</v>
      </c>
      <c r="G1" s="219" t="s">
        <v>49</v>
      </c>
      <c r="H1" s="219" t="s">
        <v>50</v>
      </c>
      <c r="I1" s="219" t="s">
        <v>51</v>
      </c>
      <c r="J1" s="219" t="s">
        <v>52</v>
      </c>
      <c r="K1" s="219" t="s">
        <v>53</v>
      </c>
      <c r="L1" s="219" t="s">
        <v>54</v>
      </c>
      <c r="M1" s="219" t="s">
        <v>55</v>
      </c>
      <c r="N1" s="219" t="s">
        <v>56</v>
      </c>
      <c r="O1" s="225" t="s">
        <v>57</v>
      </c>
      <c r="P1" s="259" t="s">
        <v>58</v>
      </c>
      <c r="Q1" s="228" t="s">
        <v>71</v>
      </c>
      <c r="R1" s="231">
        <v>2019</v>
      </c>
      <c r="S1" s="231">
        <v>2020</v>
      </c>
      <c r="T1" s="222" t="s">
        <v>73</v>
      </c>
      <c r="U1" s="234" t="s">
        <v>74</v>
      </c>
      <c r="V1" s="213" t="s">
        <v>75</v>
      </c>
      <c r="W1" s="213" t="s">
        <v>65</v>
      </c>
    </row>
    <row r="2" spans="1:23" x14ac:dyDescent="0.25">
      <c r="A2" s="242"/>
      <c r="B2" s="245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6"/>
      <c r="P2" s="260"/>
      <c r="Q2" s="229"/>
      <c r="R2" s="232"/>
      <c r="S2" s="232"/>
      <c r="T2" s="223"/>
      <c r="U2" s="235"/>
      <c r="V2" s="214"/>
      <c r="W2" s="214"/>
    </row>
    <row r="3" spans="1:23" x14ac:dyDescent="0.25">
      <c r="A3" s="242"/>
      <c r="B3" s="245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6"/>
      <c r="P3" s="260"/>
      <c r="Q3" s="229"/>
      <c r="R3" s="232"/>
      <c r="S3" s="232"/>
      <c r="T3" s="223"/>
      <c r="U3" s="235"/>
      <c r="V3" s="214"/>
      <c r="W3" s="214"/>
    </row>
    <row r="4" spans="1:23" ht="36" customHeight="1" thickBot="1" x14ac:dyDescent="0.3">
      <c r="A4" s="243"/>
      <c r="B4" s="246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7"/>
      <c r="P4" s="261"/>
      <c r="Q4" s="230"/>
      <c r="R4" s="233"/>
      <c r="S4" s="233"/>
      <c r="T4" s="224"/>
      <c r="U4" s="236"/>
      <c r="V4" s="215"/>
      <c r="W4" s="215"/>
    </row>
    <row r="5" spans="1:23" ht="60" x14ac:dyDescent="0.25">
      <c r="A5" s="2">
        <v>40548</v>
      </c>
      <c r="B5" s="24" t="s">
        <v>103</v>
      </c>
      <c r="C5" s="73">
        <v>87</v>
      </c>
      <c r="D5" s="73">
        <v>33</v>
      </c>
      <c r="E5" s="73">
        <f>SUM(F5:L5)</f>
        <v>17.350000000000001</v>
      </c>
      <c r="F5" s="73">
        <v>0</v>
      </c>
      <c r="G5" s="73">
        <v>4.8</v>
      </c>
      <c r="H5" s="73">
        <v>2.2000000000000002</v>
      </c>
      <c r="I5" s="73">
        <v>3.3</v>
      </c>
      <c r="J5" s="73">
        <v>0</v>
      </c>
      <c r="K5" s="73">
        <v>0</v>
      </c>
      <c r="L5" s="73">
        <v>7.05</v>
      </c>
      <c r="M5" s="73">
        <v>0.15</v>
      </c>
      <c r="N5" s="73">
        <v>0.35</v>
      </c>
      <c r="O5" s="74">
        <v>0</v>
      </c>
      <c r="P5" s="155">
        <v>2.2999999999999998</v>
      </c>
      <c r="Q5" s="98">
        <f t="shared" ref="Q5:Q9" si="0">P5+O5+N5+M5+E5+C5+D5</f>
        <v>140.15</v>
      </c>
      <c r="R5" s="79">
        <f>Q5*1.02</f>
        <v>142.953</v>
      </c>
      <c r="S5" s="79">
        <f>R5*1.02</f>
        <v>145.81206</v>
      </c>
      <c r="T5" s="72">
        <v>131.19999999999999</v>
      </c>
      <c r="U5" s="76">
        <v>131.19999999999999</v>
      </c>
      <c r="V5" s="99">
        <v>138.65</v>
      </c>
      <c r="W5" s="78">
        <v>121.93</v>
      </c>
    </row>
    <row r="6" spans="1:23" ht="60" x14ac:dyDescent="0.25">
      <c r="A6" s="1">
        <v>40579</v>
      </c>
      <c r="B6" s="25" t="s">
        <v>104</v>
      </c>
      <c r="C6" s="82">
        <f>40.3+6.4+0.9</f>
        <v>47.599999999999994</v>
      </c>
      <c r="D6" s="82">
        <v>16.649999999999999</v>
      </c>
      <c r="E6" s="73">
        <f t="shared" ref="E6:E10" si="1">SUM(F6:L6)</f>
        <v>7</v>
      </c>
      <c r="F6" s="82">
        <v>0</v>
      </c>
      <c r="G6" s="82">
        <v>1</v>
      </c>
      <c r="H6" s="82">
        <v>1</v>
      </c>
      <c r="I6" s="82">
        <v>0</v>
      </c>
      <c r="J6" s="82">
        <v>0</v>
      </c>
      <c r="K6" s="82">
        <v>0</v>
      </c>
      <c r="L6" s="82">
        <v>5</v>
      </c>
      <c r="M6" s="82">
        <v>0.2</v>
      </c>
      <c r="N6" s="82">
        <v>0</v>
      </c>
      <c r="O6" s="156">
        <v>0</v>
      </c>
      <c r="P6" s="157">
        <v>0</v>
      </c>
      <c r="Q6" s="98">
        <f t="shared" si="0"/>
        <v>71.449999999999989</v>
      </c>
      <c r="R6" s="79">
        <f t="shared" ref="R6:S8" si="2">Q6*1.02</f>
        <v>72.878999999999991</v>
      </c>
      <c r="S6" s="79">
        <v>74.331000000000003</v>
      </c>
      <c r="T6" s="79">
        <v>0</v>
      </c>
      <c r="U6" s="83">
        <v>0</v>
      </c>
      <c r="V6" s="100">
        <v>0</v>
      </c>
      <c r="W6" s="85">
        <v>0</v>
      </c>
    </row>
    <row r="7" spans="1:23" ht="36" x14ac:dyDescent="0.25">
      <c r="A7" s="1">
        <v>40607</v>
      </c>
      <c r="B7" s="25" t="s">
        <v>23</v>
      </c>
      <c r="C7" s="82">
        <v>0</v>
      </c>
      <c r="D7" s="82">
        <v>0</v>
      </c>
      <c r="E7" s="73">
        <f t="shared" si="1"/>
        <v>3.5</v>
      </c>
      <c r="F7" s="82">
        <v>0</v>
      </c>
      <c r="G7" s="82">
        <v>0</v>
      </c>
      <c r="H7" s="82">
        <v>1.5</v>
      </c>
      <c r="I7" s="82">
        <v>0</v>
      </c>
      <c r="J7" s="82">
        <v>2</v>
      </c>
      <c r="K7" s="82">
        <v>0</v>
      </c>
      <c r="L7" s="82">
        <v>0</v>
      </c>
      <c r="M7" s="82">
        <v>0</v>
      </c>
      <c r="N7" s="82">
        <v>0</v>
      </c>
      <c r="O7" s="156">
        <v>0</v>
      </c>
      <c r="P7" s="157">
        <v>0</v>
      </c>
      <c r="Q7" s="98">
        <f t="shared" si="0"/>
        <v>3.5</v>
      </c>
      <c r="R7" s="79">
        <v>3.5</v>
      </c>
      <c r="S7" s="79">
        <v>3.5</v>
      </c>
      <c r="T7" s="79">
        <v>1.5</v>
      </c>
      <c r="U7" s="83">
        <v>12.06</v>
      </c>
      <c r="V7" s="100">
        <v>1.5</v>
      </c>
      <c r="W7" s="85">
        <v>2.2999999999999998</v>
      </c>
    </row>
    <row r="8" spans="1:23" ht="24" x14ac:dyDescent="0.25">
      <c r="A8" s="1">
        <v>42830</v>
      </c>
      <c r="B8" s="25" t="s">
        <v>24</v>
      </c>
      <c r="C8" s="82">
        <v>0</v>
      </c>
      <c r="D8" s="82">
        <v>0.13</v>
      </c>
      <c r="E8" s="73">
        <f t="shared" si="1"/>
        <v>0.3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0.3</v>
      </c>
      <c r="M8" s="82">
        <v>0</v>
      </c>
      <c r="N8" s="82">
        <v>0</v>
      </c>
      <c r="O8" s="156">
        <v>0</v>
      </c>
      <c r="P8" s="157">
        <v>0</v>
      </c>
      <c r="Q8" s="98">
        <f t="shared" si="0"/>
        <v>0.43</v>
      </c>
      <c r="R8" s="79">
        <f t="shared" si="2"/>
        <v>0.43859999999999999</v>
      </c>
      <c r="S8" s="79">
        <f t="shared" si="2"/>
        <v>0.44737199999999999</v>
      </c>
      <c r="T8" s="79">
        <v>0.32</v>
      </c>
      <c r="U8" s="83">
        <v>0.32</v>
      </c>
      <c r="V8" s="100">
        <v>0.14000000000000001</v>
      </c>
      <c r="W8" s="85">
        <v>0</v>
      </c>
    </row>
    <row r="9" spans="1:23" ht="24.75" thickBot="1" x14ac:dyDescent="0.3">
      <c r="A9" s="3">
        <v>42860</v>
      </c>
      <c r="B9" s="26" t="s">
        <v>25</v>
      </c>
      <c r="C9" s="89">
        <v>0</v>
      </c>
      <c r="D9" s="89">
        <v>0</v>
      </c>
      <c r="E9" s="158">
        <f t="shared" si="1"/>
        <v>6.35</v>
      </c>
      <c r="F9" s="89">
        <v>0</v>
      </c>
      <c r="G9" s="89">
        <v>0.1</v>
      </c>
      <c r="H9" s="89">
        <v>3</v>
      </c>
      <c r="I9" s="89">
        <v>2.5</v>
      </c>
      <c r="J9" s="89">
        <v>0.5</v>
      </c>
      <c r="K9" s="89">
        <v>0</v>
      </c>
      <c r="L9" s="89">
        <v>0.25</v>
      </c>
      <c r="M9" s="89">
        <v>0</v>
      </c>
      <c r="N9" s="89">
        <v>0</v>
      </c>
      <c r="O9" s="159">
        <v>30</v>
      </c>
      <c r="P9" s="160">
        <v>0</v>
      </c>
      <c r="Q9" s="98">
        <f t="shared" si="0"/>
        <v>36.35</v>
      </c>
      <c r="R9" s="79">
        <v>6</v>
      </c>
      <c r="S9" s="79">
        <v>6</v>
      </c>
      <c r="T9" s="86">
        <v>5.75</v>
      </c>
      <c r="U9" s="90">
        <v>14.42</v>
      </c>
      <c r="V9" s="106">
        <v>9.9499999999999993</v>
      </c>
      <c r="W9" s="92">
        <v>3.99</v>
      </c>
    </row>
    <row r="10" spans="1:23" ht="99" customHeight="1" thickBot="1" x14ac:dyDescent="0.3">
      <c r="A10" s="5">
        <v>5</v>
      </c>
      <c r="B10" s="184" t="s">
        <v>105</v>
      </c>
      <c r="C10" s="93">
        <f t="shared" ref="C10:P10" si="3">SUM(C2:C9)</f>
        <v>134.6</v>
      </c>
      <c r="D10" s="107">
        <f t="shared" si="3"/>
        <v>49.78</v>
      </c>
      <c r="E10" s="93">
        <f t="shared" si="1"/>
        <v>34.5</v>
      </c>
      <c r="F10" s="93">
        <f t="shared" si="3"/>
        <v>0</v>
      </c>
      <c r="G10" s="93">
        <f t="shared" si="3"/>
        <v>5.8999999999999995</v>
      </c>
      <c r="H10" s="93">
        <f t="shared" si="3"/>
        <v>7.7</v>
      </c>
      <c r="I10" s="93">
        <f t="shared" si="3"/>
        <v>5.8</v>
      </c>
      <c r="J10" s="93">
        <f t="shared" si="3"/>
        <v>2.5</v>
      </c>
      <c r="K10" s="93">
        <f t="shared" si="3"/>
        <v>0</v>
      </c>
      <c r="L10" s="93">
        <f t="shared" si="3"/>
        <v>12.600000000000001</v>
      </c>
      <c r="M10" s="93">
        <f t="shared" si="3"/>
        <v>0.35</v>
      </c>
      <c r="N10" s="93">
        <f t="shared" si="3"/>
        <v>0.35</v>
      </c>
      <c r="O10" s="94">
        <f t="shared" si="3"/>
        <v>30</v>
      </c>
      <c r="P10" s="95">
        <f t="shared" si="3"/>
        <v>2.2999999999999998</v>
      </c>
      <c r="Q10" s="96">
        <f>SUM(Q5:Q9)</f>
        <v>251.88</v>
      </c>
      <c r="R10" s="93">
        <f>SUM(R5:R9)</f>
        <v>225.7706</v>
      </c>
      <c r="S10" s="93">
        <f>SUM(S5:S9)</f>
        <v>230.09043199999999</v>
      </c>
      <c r="T10" s="93">
        <f>SUM(T2:T9)</f>
        <v>138.76999999999998</v>
      </c>
      <c r="U10" s="97">
        <f>SUM(U5:U9)</f>
        <v>157.99999999999997</v>
      </c>
      <c r="V10" s="115">
        <f>SUM(V5:V9)</f>
        <v>150.23999999999998</v>
      </c>
      <c r="W10" s="154">
        <f>SUM(W5:W9)</f>
        <v>128.22</v>
      </c>
    </row>
  </sheetData>
  <mergeCells count="23"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25" right="0.25" top="0.75" bottom="0.75" header="0.3" footer="0.3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"/>
  <sheetViews>
    <sheetView zoomScale="80" zoomScaleNormal="80" workbookViewId="0">
      <selection activeCell="O10" sqref="O10"/>
    </sheetView>
  </sheetViews>
  <sheetFormatPr defaultRowHeight="15" x14ac:dyDescent="0.25"/>
  <cols>
    <col min="2" max="2" width="10.85546875" customWidth="1"/>
    <col min="15" max="15" width="10.5703125" bestFit="1" customWidth="1"/>
    <col min="18" max="18" width="11.42578125" bestFit="1" customWidth="1"/>
  </cols>
  <sheetData>
    <row r="1" spans="1:23" ht="15" customHeight="1" x14ac:dyDescent="0.25">
      <c r="A1" s="241" t="s">
        <v>0</v>
      </c>
      <c r="B1" s="244" t="s">
        <v>1</v>
      </c>
      <c r="C1" s="219" t="s">
        <v>45</v>
      </c>
      <c r="D1" s="219" t="s">
        <v>46</v>
      </c>
      <c r="E1" s="219" t="s">
        <v>47</v>
      </c>
      <c r="F1" s="219" t="s">
        <v>48</v>
      </c>
      <c r="G1" s="219" t="s">
        <v>49</v>
      </c>
      <c r="H1" s="219" t="s">
        <v>50</v>
      </c>
      <c r="I1" s="219" t="s">
        <v>51</v>
      </c>
      <c r="J1" s="219" t="s">
        <v>52</v>
      </c>
      <c r="K1" s="219" t="s">
        <v>53</v>
      </c>
      <c r="L1" s="219" t="s">
        <v>54</v>
      </c>
      <c r="M1" s="219" t="s">
        <v>55</v>
      </c>
      <c r="N1" s="219" t="s">
        <v>56</v>
      </c>
      <c r="O1" s="225" t="s">
        <v>57</v>
      </c>
      <c r="P1" s="259" t="s">
        <v>58</v>
      </c>
      <c r="Q1" s="228" t="s">
        <v>71</v>
      </c>
      <c r="R1" s="231">
        <v>2019</v>
      </c>
      <c r="S1" s="231">
        <v>2020</v>
      </c>
      <c r="T1" s="222" t="s">
        <v>73</v>
      </c>
      <c r="U1" s="234" t="s">
        <v>74</v>
      </c>
      <c r="V1" s="213" t="s">
        <v>75</v>
      </c>
      <c r="W1" s="213" t="s">
        <v>65</v>
      </c>
    </row>
    <row r="2" spans="1:23" x14ac:dyDescent="0.25">
      <c r="A2" s="242"/>
      <c r="B2" s="245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6"/>
      <c r="P2" s="260"/>
      <c r="Q2" s="229"/>
      <c r="R2" s="232"/>
      <c r="S2" s="232"/>
      <c r="T2" s="223"/>
      <c r="U2" s="235"/>
      <c r="V2" s="214"/>
      <c r="W2" s="214"/>
    </row>
    <row r="3" spans="1:23" x14ac:dyDescent="0.25">
      <c r="A3" s="242"/>
      <c r="B3" s="245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6"/>
      <c r="P3" s="260"/>
      <c r="Q3" s="229"/>
      <c r="R3" s="232"/>
      <c r="S3" s="232"/>
      <c r="T3" s="223"/>
      <c r="U3" s="235"/>
      <c r="V3" s="214"/>
      <c r="W3" s="214"/>
    </row>
    <row r="4" spans="1:23" ht="34.5" customHeight="1" thickBot="1" x14ac:dyDescent="0.3">
      <c r="A4" s="243"/>
      <c r="B4" s="246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7"/>
      <c r="P4" s="261"/>
      <c r="Q4" s="230"/>
      <c r="R4" s="233"/>
      <c r="S4" s="233"/>
      <c r="T4" s="224"/>
      <c r="U4" s="236"/>
      <c r="V4" s="215"/>
      <c r="W4" s="215"/>
    </row>
    <row r="5" spans="1:23" ht="24" x14ac:dyDescent="0.25">
      <c r="A5" s="2">
        <v>40549</v>
      </c>
      <c r="B5" s="24" t="s">
        <v>91</v>
      </c>
      <c r="C5" s="72">
        <f>SUM(C6:C9)</f>
        <v>20.2</v>
      </c>
      <c r="D5" s="72">
        <f>SUM(D6:D9)</f>
        <v>7</v>
      </c>
      <c r="E5" s="72">
        <f>SUM(F5:L5)</f>
        <v>5.9499999999999993</v>
      </c>
      <c r="F5" s="72">
        <v>0</v>
      </c>
      <c r="G5" s="72">
        <f t="shared" ref="G5:N5" si="0">SUM(G6:G9)</f>
        <v>0</v>
      </c>
      <c r="H5" s="72">
        <f t="shared" si="0"/>
        <v>0</v>
      </c>
      <c r="I5" s="72">
        <f t="shared" si="0"/>
        <v>4.8</v>
      </c>
      <c r="J5" s="72">
        <f t="shared" si="0"/>
        <v>0</v>
      </c>
      <c r="K5" s="72">
        <f t="shared" si="0"/>
        <v>0</v>
      </c>
      <c r="L5" s="72">
        <f t="shared" si="0"/>
        <v>1.1499999999999999</v>
      </c>
      <c r="M5" s="72">
        <f t="shared" si="0"/>
        <v>231.96</v>
      </c>
      <c r="N5" s="72">
        <f t="shared" si="0"/>
        <v>0</v>
      </c>
      <c r="O5" s="111">
        <f>SUM(O6:O9)</f>
        <v>7.55</v>
      </c>
      <c r="P5" s="75">
        <f>SUM(P6:P9)</f>
        <v>0</v>
      </c>
      <c r="Q5" s="98">
        <f>P5+O5+N5+M5+C5+D5+E5</f>
        <v>272.66000000000003</v>
      </c>
      <c r="R5" s="72">
        <f t="shared" ref="R5" si="1">SUM(R6:R9)</f>
        <v>270.89620000000002</v>
      </c>
      <c r="S5" s="72">
        <f t="shared" ref="S5" si="2">SUM(S6:S9)</f>
        <v>280.93000000000006</v>
      </c>
      <c r="T5" s="72">
        <f t="shared" ref="T5" si="3">SUM(T6:T9)</f>
        <v>578.54899999999998</v>
      </c>
      <c r="U5" s="72">
        <f t="shared" ref="U5" si="4">SUM(U6:U9)</f>
        <v>175.79</v>
      </c>
      <c r="V5" s="72">
        <f t="shared" ref="V5" si="5">SUM(V6:V9)</f>
        <v>108.69999999999999</v>
      </c>
      <c r="W5" s="78">
        <f t="shared" ref="W5" si="6">SUM(W6:W9)</f>
        <v>98.490000000000009</v>
      </c>
    </row>
    <row r="6" spans="1:23" ht="36" x14ac:dyDescent="0.25">
      <c r="A6" s="182" t="s">
        <v>92</v>
      </c>
      <c r="B6" s="24" t="s">
        <v>27</v>
      </c>
      <c r="C6" s="79">
        <v>8.5</v>
      </c>
      <c r="D6" s="79">
        <v>3.1</v>
      </c>
      <c r="E6" s="72">
        <f t="shared" ref="E6:E15" si="7">SUM(F6:L6)</f>
        <v>0.25</v>
      </c>
      <c r="F6" s="79">
        <v>0</v>
      </c>
      <c r="G6" s="79">
        <v>0</v>
      </c>
      <c r="H6" s="79">
        <v>0</v>
      </c>
      <c r="I6" s="79">
        <v>0</v>
      </c>
      <c r="J6" s="79">
        <v>0</v>
      </c>
      <c r="K6" s="79">
        <v>0</v>
      </c>
      <c r="L6" s="102">
        <v>0.25</v>
      </c>
      <c r="M6" s="102">
        <v>197</v>
      </c>
      <c r="N6" s="79">
        <v>0</v>
      </c>
      <c r="O6" s="80">
        <v>0</v>
      </c>
      <c r="P6" s="81">
        <v>0</v>
      </c>
      <c r="Q6" s="98">
        <f t="shared" ref="Q6:Q16" si="8">P6+O6+N6+M6+C6+D6+E6</f>
        <v>208.85</v>
      </c>
      <c r="R6" s="79">
        <f t="shared" ref="R6:R15" si="9">Q6*1.02</f>
        <v>213.02699999999999</v>
      </c>
      <c r="S6" s="79">
        <v>217.3</v>
      </c>
      <c r="T6" s="79">
        <v>209.11</v>
      </c>
      <c r="U6" s="83">
        <v>78.16</v>
      </c>
      <c r="V6" s="100">
        <v>33.74</v>
      </c>
      <c r="W6" s="85">
        <v>25.71</v>
      </c>
    </row>
    <row r="7" spans="1:23" ht="48" x14ac:dyDescent="0.25">
      <c r="A7" s="182" t="s">
        <v>93</v>
      </c>
      <c r="B7" s="25" t="s">
        <v>28</v>
      </c>
      <c r="C7" s="79">
        <v>11.7</v>
      </c>
      <c r="D7" s="79">
        <v>3.9</v>
      </c>
      <c r="E7" s="72">
        <f t="shared" si="7"/>
        <v>5.7</v>
      </c>
      <c r="F7" s="79">
        <v>0</v>
      </c>
      <c r="G7" s="79">
        <v>0</v>
      </c>
      <c r="H7" s="79">
        <v>0</v>
      </c>
      <c r="I7" s="79">
        <v>4.8</v>
      </c>
      <c r="J7" s="79">
        <v>0</v>
      </c>
      <c r="K7" s="79">
        <v>0</v>
      </c>
      <c r="L7" s="102">
        <v>0.9</v>
      </c>
      <c r="M7" s="102">
        <v>22.16</v>
      </c>
      <c r="N7" s="79">
        <v>0</v>
      </c>
      <c r="O7" s="80">
        <v>0</v>
      </c>
      <c r="P7" s="81">
        <v>0</v>
      </c>
      <c r="Q7" s="98">
        <f t="shared" si="8"/>
        <v>43.46</v>
      </c>
      <c r="R7" s="79">
        <f t="shared" si="9"/>
        <v>44.3292</v>
      </c>
      <c r="S7" s="79">
        <v>45.6</v>
      </c>
      <c r="T7" s="79">
        <v>369.43900000000002</v>
      </c>
      <c r="U7" s="83">
        <v>97.63</v>
      </c>
      <c r="V7" s="100">
        <v>74.959999999999994</v>
      </c>
      <c r="W7" s="85">
        <v>72.78</v>
      </c>
    </row>
    <row r="8" spans="1:23" x14ac:dyDescent="0.25">
      <c r="A8" s="182" t="s">
        <v>94</v>
      </c>
      <c r="B8" s="25" t="s">
        <v>100</v>
      </c>
      <c r="C8" s="79">
        <v>0</v>
      </c>
      <c r="D8" s="79">
        <v>0</v>
      </c>
      <c r="E8" s="72">
        <f t="shared" si="7"/>
        <v>0</v>
      </c>
      <c r="F8" s="79">
        <v>0</v>
      </c>
      <c r="G8" s="79">
        <v>0</v>
      </c>
      <c r="H8" s="79">
        <v>0</v>
      </c>
      <c r="I8" s="79">
        <v>0</v>
      </c>
      <c r="J8" s="79">
        <v>0</v>
      </c>
      <c r="K8" s="79">
        <v>0</v>
      </c>
      <c r="L8" s="102">
        <v>0</v>
      </c>
      <c r="M8" s="102">
        <v>10.8</v>
      </c>
      <c r="N8" s="79">
        <v>0</v>
      </c>
      <c r="O8" s="80">
        <v>7.55</v>
      </c>
      <c r="P8" s="81">
        <v>0</v>
      </c>
      <c r="Q8" s="98">
        <f t="shared" si="8"/>
        <v>18.350000000000001</v>
      </c>
      <c r="R8" s="79">
        <v>11.5</v>
      </c>
      <c r="S8" s="79">
        <f t="shared" ref="S8:S11" si="10">R8*1.02</f>
        <v>11.73</v>
      </c>
      <c r="T8" s="79">
        <v>0</v>
      </c>
      <c r="U8" s="83">
        <v>0</v>
      </c>
      <c r="V8" s="100">
        <v>0</v>
      </c>
      <c r="W8" s="85">
        <v>0</v>
      </c>
    </row>
    <row r="9" spans="1:23" ht="24" x14ac:dyDescent="0.25">
      <c r="A9" s="182" t="s">
        <v>95</v>
      </c>
      <c r="B9" s="25" t="s">
        <v>101</v>
      </c>
      <c r="C9" s="79">
        <v>0</v>
      </c>
      <c r="D9" s="79">
        <v>0</v>
      </c>
      <c r="E9" s="72">
        <f t="shared" si="7"/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102">
        <v>0</v>
      </c>
      <c r="M9" s="102">
        <v>2</v>
      </c>
      <c r="N9" s="79">
        <v>0</v>
      </c>
      <c r="O9" s="80">
        <v>0</v>
      </c>
      <c r="P9" s="81">
        <v>0</v>
      </c>
      <c r="Q9" s="98">
        <f t="shared" si="8"/>
        <v>2</v>
      </c>
      <c r="R9" s="79">
        <f t="shared" si="9"/>
        <v>2.04</v>
      </c>
      <c r="S9" s="79">
        <v>6.3</v>
      </c>
      <c r="T9" s="79">
        <v>0</v>
      </c>
      <c r="U9" s="83">
        <v>0</v>
      </c>
      <c r="V9" s="100">
        <v>0</v>
      </c>
      <c r="W9" s="85">
        <v>0</v>
      </c>
    </row>
    <row r="10" spans="1:23" ht="36" x14ac:dyDescent="0.25">
      <c r="A10" s="1">
        <v>42772</v>
      </c>
      <c r="B10" s="25" t="s">
        <v>29</v>
      </c>
      <c r="C10" s="79">
        <v>0</v>
      </c>
      <c r="D10" s="79">
        <v>0</v>
      </c>
      <c r="E10" s="72">
        <f t="shared" si="7"/>
        <v>0</v>
      </c>
      <c r="F10" s="79">
        <v>0</v>
      </c>
      <c r="G10" s="79">
        <v>0</v>
      </c>
      <c r="H10" s="79">
        <v>0</v>
      </c>
      <c r="I10" s="79">
        <v>0</v>
      </c>
      <c r="J10" s="79">
        <v>0</v>
      </c>
      <c r="K10" s="79">
        <v>0</v>
      </c>
      <c r="L10" s="102">
        <v>0</v>
      </c>
      <c r="M10" s="102">
        <v>31.74</v>
      </c>
      <c r="N10" s="79">
        <v>0</v>
      </c>
      <c r="O10" s="80">
        <v>0</v>
      </c>
      <c r="P10" s="81">
        <v>0</v>
      </c>
      <c r="Q10" s="98">
        <f t="shared" si="8"/>
        <v>31.74</v>
      </c>
      <c r="R10" s="79">
        <f t="shared" si="9"/>
        <v>32.3748</v>
      </c>
      <c r="S10" s="79">
        <v>33.1</v>
      </c>
      <c r="T10" s="79">
        <v>42.04</v>
      </c>
      <c r="U10" s="83">
        <v>39.9</v>
      </c>
      <c r="V10" s="100">
        <v>50.86</v>
      </c>
      <c r="W10" s="85">
        <v>66.180000000000007</v>
      </c>
    </row>
    <row r="11" spans="1:23" ht="36" x14ac:dyDescent="0.25">
      <c r="A11" s="1">
        <v>42800</v>
      </c>
      <c r="B11" s="25" t="s">
        <v>96</v>
      </c>
      <c r="C11" s="79">
        <v>6.7</v>
      </c>
      <c r="D11" s="79">
        <v>2.5</v>
      </c>
      <c r="E11" s="72">
        <f t="shared" si="7"/>
        <v>0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79">
        <v>0</v>
      </c>
      <c r="L11" s="102">
        <v>0</v>
      </c>
      <c r="M11" s="102">
        <v>52.57</v>
      </c>
      <c r="N11" s="79">
        <v>0</v>
      </c>
      <c r="O11" s="80">
        <v>46.65</v>
      </c>
      <c r="P11" s="81">
        <v>0</v>
      </c>
      <c r="Q11" s="98">
        <f t="shared" si="8"/>
        <v>108.42</v>
      </c>
      <c r="R11" s="79">
        <v>100.5</v>
      </c>
      <c r="S11" s="79">
        <f t="shared" si="10"/>
        <v>102.51</v>
      </c>
      <c r="T11" s="79">
        <v>34.409999999999997</v>
      </c>
      <c r="U11" s="83">
        <v>34.340000000000003</v>
      </c>
      <c r="V11" s="100">
        <f>44.93+1.62</f>
        <v>46.55</v>
      </c>
      <c r="W11" s="85">
        <f>24.4+7.7</f>
        <v>32.1</v>
      </c>
    </row>
    <row r="12" spans="1:23" ht="24" x14ac:dyDescent="0.25">
      <c r="A12" s="1">
        <v>42831</v>
      </c>
      <c r="B12" s="25" t="s">
        <v>97</v>
      </c>
      <c r="C12" s="79">
        <v>0</v>
      </c>
      <c r="D12" s="79">
        <v>0</v>
      </c>
      <c r="E12" s="72">
        <f t="shared" si="7"/>
        <v>0</v>
      </c>
      <c r="F12" s="79">
        <v>0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102">
        <v>0</v>
      </c>
      <c r="M12" s="102">
        <v>9.2799999999999994</v>
      </c>
      <c r="N12" s="79">
        <v>0</v>
      </c>
      <c r="O12" s="80">
        <v>589.6</v>
      </c>
      <c r="P12" s="81">
        <v>0</v>
      </c>
      <c r="Q12" s="98">
        <f t="shared" si="8"/>
        <v>598.88</v>
      </c>
      <c r="R12" s="79">
        <v>10</v>
      </c>
      <c r="S12" s="79">
        <v>10</v>
      </c>
      <c r="T12" s="82">
        <v>131.71</v>
      </c>
      <c r="U12" s="83">
        <v>6.71</v>
      </c>
      <c r="V12" s="100">
        <v>2.38</v>
      </c>
      <c r="W12" s="85">
        <v>1.9</v>
      </c>
    </row>
    <row r="13" spans="1:23" ht="24" x14ac:dyDescent="0.25">
      <c r="A13" s="1">
        <v>42861</v>
      </c>
      <c r="B13" s="25" t="s">
        <v>98</v>
      </c>
      <c r="C13" s="79">
        <v>0</v>
      </c>
      <c r="D13" s="79">
        <v>0</v>
      </c>
      <c r="E13" s="72">
        <f t="shared" si="7"/>
        <v>0</v>
      </c>
      <c r="F13" s="79">
        <v>0</v>
      </c>
      <c r="G13" s="79">
        <v>0</v>
      </c>
      <c r="H13" s="79">
        <v>0</v>
      </c>
      <c r="I13" s="79">
        <v>0</v>
      </c>
      <c r="J13" s="79">
        <v>0</v>
      </c>
      <c r="K13" s="79">
        <v>0</v>
      </c>
      <c r="L13" s="102">
        <v>0</v>
      </c>
      <c r="M13" s="102">
        <v>36.630000000000003</v>
      </c>
      <c r="N13" s="79">
        <v>0</v>
      </c>
      <c r="O13" s="80">
        <v>17</v>
      </c>
      <c r="P13" s="81">
        <v>0</v>
      </c>
      <c r="Q13" s="98">
        <f t="shared" si="8"/>
        <v>53.63</v>
      </c>
      <c r="R13" s="79">
        <f t="shared" si="9"/>
        <v>54.702600000000004</v>
      </c>
      <c r="S13" s="79">
        <v>55.8</v>
      </c>
      <c r="T13" s="82">
        <v>32.229999999999997</v>
      </c>
      <c r="U13" s="83">
        <v>32.229999999999997</v>
      </c>
      <c r="V13" s="100">
        <v>35.69</v>
      </c>
      <c r="W13" s="85">
        <v>28.2</v>
      </c>
    </row>
    <row r="14" spans="1:23" ht="48" x14ac:dyDescent="0.25">
      <c r="A14" s="1">
        <v>42892</v>
      </c>
      <c r="B14" s="25" t="s">
        <v>30</v>
      </c>
      <c r="C14" s="79">
        <v>0</v>
      </c>
      <c r="D14" s="79">
        <v>0</v>
      </c>
      <c r="E14" s="72">
        <f t="shared" si="7"/>
        <v>46</v>
      </c>
      <c r="F14" s="79">
        <v>0</v>
      </c>
      <c r="G14" s="79">
        <v>33</v>
      </c>
      <c r="H14" s="79">
        <v>0</v>
      </c>
      <c r="I14" s="79">
        <v>0</v>
      </c>
      <c r="J14" s="79">
        <v>13</v>
      </c>
      <c r="K14" s="79">
        <v>0</v>
      </c>
      <c r="L14" s="102">
        <v>0</v>
      </c>
      <c r="M14" s="102">
        <v>14.02</v>
      </c>
      <c r="N14" s="79">
        <v>0</v>
      </c>
      <c r="O14" s="80">
        <v>0</v>
      </c>
      <c r="P14" s="81">
        <v>12.7</v>
      </c>
      <c r="Q14" s="98">
        <f t="shared" si="8"/>
        <v>72.72</v>
      </c>
      <c r="R14" s="79">
        <f t="shared" si="9"/>
        <v>74.174400000000006</v>
      </c>
      <c r="S14" s="79">
        <v>75.7</v>
      </c>
      <c r="T14" s="82">
        <v>75.900000000000006</v>
      </c>
      <c r="U14" s="83">
        <v>75.900000000000006</v>
      </c>
      <c r="V14" s="100">
        <v>65.44</v>
      </c>
      <c r="W14" s="85">
        <v>56.25</v>
      </c>
    </row>
    <row r="15" spans="1:23" ht="36.75" thickBot="1" x14ac:dyDescent="0.3">
      <c r="A15" s="3">
        <v>42922</v>
      </c>
      <c r="B15" s="26" t="s">
        <v>99</v>
      </c>
      <c r="C15" s="86">
        <v>0</v>
      </c>
      <c r="D15" s="86">
        <v>0</v>
      </c>
      <c r="E15" s="105">
        <f t="shared" si="7"/>
        <v>0</v>
      </c>
      <c r="F15" s="86">
        <v>0</v>
      </c>
      <c r="G15" s="86">
        <v>0</v>
      </c>
      <c r="H15" s="86">
        <v>0</v>
      </c>
      <c r="I15" s="86">
        <v>0</v>
      </c>
      <c r="J15" s="86">
        <v>0</v>
      </c>
      <c r="K15" s="86">
        <v>0</v>
      </c>
      <c r="L15" s="113">
        <v>0</v>
      </c>
      <c r="M15" s="113">
        <v>123.37</v>
      </c>
      <c r="N15" s="86">
        <v>0</v>
      </c>
      <c r="O15" s="87">
        <v>1.5</v>
      </c>
      <c r="P15" s="160">
        <v>0</v>
      </c>
      <c r="Q15" s="116">
        <f t="shared" si="8"/>
        <v>124.87</v>
      </c>
      <c r="R15" s="86">
        <f t="shared" si="9"/>
        <v>127.3674</v>
      </c>
      <c r="S15" s="86">
        <v>129.94999999999999</v>
      </c>
      <c r="T15" s="89">
        <v>35.69</v>
      </c>
      <c r="U15" s="90">
        <v>35.69</v>
      </c>
      <c r="V15" s="106">
        <v>88.9</v>
      </c>
      <c r="W15" s="92">
        <v>93.78</v>
      </c>
    </row>
    <row r="16" spans="1:23" ht="62.25" customHeight="1" thickBot="1" x14ac:dyDescent="0.3">
      <c r="A16" s="5">
        <v>6</v>
      </c>
      <c r="B16" s="183" t="s">
        <v>26</v>
      </c>
      <c r="C16" s="93">
        <f>SUM(C10:C15)+C5</f>
        <v>26.9</v>
      </c>
      <c r="D16" s="93">
        <f>SUM(D10:D15)+D5</f>
        <v>9.5</v>
      </c>
      <c r="E16" s="93">
        <f>SUM(F16:L16)</f>
        <v>51.949999999999996</v>
      </c>
      <c r="F16" s="93">
        <f t="shared" ref="F16:O16" si="11">SUM(F10:F15)+F5</f>
        <v>0</v>
      </c>
      <c r="G16" s="93">
        <f t="shared" si="11"/>
        <v>33</v>
      </c>
      <c r="H16" s="93">
        <f t="shared" si="11"/>
        <v>0</v>
      </c>
      <c r="I16" s="93">
        <f t="shared" si="11"/>
        <v>4.8</v>
      </c>
      <c r="J16" s="93">
        <f t="shared" si="11"/>
        <v>13</v>
      </c>
      <c r="K16" s="93">
        <f t="shared" si="11"/>
        <v>0</v>
      </c>
      <c r="L16" s="93">
        <f t="shared" si="11"/>
        <v>1.1499999999999999</v>
      </c>
      <c r="M16" s="93">
        <f t="shared" si="11"/>
        <v>499.57000000000005</v>
      </c>
      <c r="N16" s="93">
        <f t="shared" si="11"/>
        <v>0</v>
      </c>
      <c r="O16" s="94">
        <f t="shared" si="11"/>
        <v>662.3</v>
      </c>
      <c r="P16" s="95">
        <f t="shared" ref="P16" si="12">SUM(P10:P15)+P5</f>
        <v>12.7</v>
      </c>
      <c r="Q16" s="96">
        <f t="shared" si="8"/>
        <v>1262.9200000000003</v>
      </c>
      <c r="R16" s="93">
        <f t="shared" ref="R16:W16" si="13">SUM(R10:R15)+R5</f>
        <v>670.0154</v>
      </c>
      <c r="S16" s="93">
        <f t="shared" si="13"/>
        <v>687.99</v>
      </c>
      <c r="T16" s="93">
        <f t="shared" si="13"/>
        <v>930.529</v>
      </c>
      <c r="U16" s="93">
        <f t="shared" si="13"/>
        <v>400.56</v>
      </c>
      <c r="V16" s="93">
        <f t="shared" si="13"/>
        <v>398.52</v>
      </c>
      <c r="W16" s="154">
        <f t="shared" si="13"/>
        <v>376.9</v>
      </c>
    </row>
    <row r="17" spans="22:22" x14ac:dyDescent="0.25">
      <c r="V17" s="30"/>
    </row>
    <row r="18" spans="22:22" x14ac:dyDescent="0.25">
      <c r="V18" s="30"/>
    </row>
  </sheetData>
  <mergeCells count="23"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25" right="0.25" top="0.75" bottom="0.75" header="0.3" footer="0.3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workbookViewId="0">
      <selection activeCell="J6" sqref="J6"/>
    </sheetView>
  </sheetViews>
  <sheetFormatPr defaultRowHeight="15" x14ac:dyDescent="0.25"/>
  <cols>
    <col min="2" max="2" width="13.140625" customWidth="1"/>
    <col min="18" max="19" width="10.5703125" bestFit="1" customWidth="1"/>
    <col min="22" max="22" width="9" customWidth="1"/>
    <col min="23" max="23" width="9.42578125" customWidth="1"/>
  </cols>
  <sheetData>
    <row r="1" spans="1:23" ht="15" customHeight="1" x14ac:dyDescent="0.25">
      <c r="A1" s="241" t="s">
        <v>0</v>
      </c>
      <c r="B1" s="244" t="s">
        <v>1</v>
      </c>
      <c r="C1" s="219" t="s">
        <v>45</v>
      </c>
      <c r="D1" s="219" t="s">
        <v>46</v>
      </c>
      <c r="E1" s="219" t="s">
        <v>47</v>
      </c>
      <c r="F1" s="219" t="s">
        <v>48</v>
      </c>
      <c r="G1" s="219" t="s">
        <v>49</v>
      </c>
      <c r="H1" s="219" t="s">
        <v>50</v>
      </c>
      <c r="I1" s="219" t="s">
        <v>51</v>
      </c>
      <c r="J1" s="219" t="s">
        <v>52</v>
      </c>
      <c r="K1" s="219" t="s">
        <v>53</v>
      </c>
      <c r="L1" s="219" t="s">
        <v>54</v>
      </c>
      <c r="M1" s="219" t="s">
        <v>55</v>
      </c>
      <c r="N1" s="219" t="s">
        <v>56</v>
      </c>
      <c r="O1" s="225" t="s">
        <v>57</v>
      </c>
      <c r="P1" s="259" t="s">
        <v>58</v>
      </c>
      <c r="Q1" s="228" t="s">
        <v>71</v>
      </c>
      <c r="R1" s="231">
        <v>2019</v>
      </c>
      <c r="S1" s="231">
        <v>2020</v>
      </c>
      <c r="T1" s="253" t="s">
        <v>73</v>
      </c>
      <c r="U1" s="250" t="s">
        <v>74</v>
      </c>
      <c r="V1" s="213" t="s">
        <v>75</v>
      </c>
      <c r="W1" s="213" t="s">
        <v>65</v>
      </c>
    </row>
    <row r="2" spans="1:23" x14ac:dyDescent="0.25">
      <c r="A2" s="242"/>
      <c r="B2" s="245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6"/>
      <c r="P2" s="260"/>
      <c r="Q2" s="229"/>
      <c r="R2" s="232"/>
      <c r="S2" s="232"/>
      <c r="T2" s="254"/>
      <c r="U2" s="251"/>
      <c r="V2" s="214"/>
      <c r="W2" s="214"/>
    </row>
    <row r="3" spans="1:23" x14ac:dyDescent="0.25">
      <c r="A3" s="242"/>
      <c r="B3" s="245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6"/>
      <c r="P3" s="260"/>
      <c r="Q3" s="229"/>
      <c r="R3" s="232"/>
      <c r="S3" s="232"/>
      <c r="T3" s="254"/>
      <c r="U3" s="251"/>
      <c r="V3" s="214"/>
      <c r="W3" s="214"/>
    </row>
    <row r="4" spans="1:23" ht="39.75" customHeight="1" thickBot="1" x14ac:dyDescent="0.3">
      <c r="A4" s="243"/>
      <c r="B4" s="246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7"/>
      <c r="P4" s="261"/>
      <c r="Q4" s="230"/>
      <c r="R4" s="233"/>
      <c r="S4" s="233"/>
      <c r="T4" s="255"/>
      <c r="U4" s="252"/>
      <c r="V4" s="215"/>
      <c r="W4" s="215"/>
    </row>
    <row r="5" spans="1:23" ht="36" x14ac:dyDescent="0.25">
      <c r="A5" s="28">
        <v>40550</v>
      </c>
      <c r="B5" s="31" t="s">
        <v>85</v>
      </c>
      <c r="C5" s="105">
        <v>0</v>
      </c>
      <c r="D5" s="105">
        <v>0</v>
      </c>
      <c r="E5" s="105">
        <f>SUM(F5:L5)</f>
        <v>313.64999999999998</v>
      </c>
      <c r="F5" s="105">
        <v>0</v>
      </c>
      <c r="G5" s="105">
        <v>0</v>
      </c>
      <c r="H5" s="105">
        <v>0</v>
      </c>
      <c r="I5" s="105">
        <v>0</v>
      </c>
      <c r="J5" s="105">
        <v>301.25</v>
      </c>
      <c r="K5" s="105">
        <v>0</v>
      </c>
      <c r="L5" s="105">
        <v>12.4</v>
      </c>
      <c r="M5" s="105">
        <v>0</v>
      </c>
      <c r="N5" s="105">
        <v>0</v>
      </c>
      <c r="O5" s="112">
        <v>116.8</v>
      </c>
      <c r="P5" s="110">
        <v>0</v>
      </c>
      <c r="Q5" s="161">
        <f t="shared" ref="Q5" si="0">P5+O5+N5+M5+E5+C5+D5</f>
        <v>430.45</v>
      </c>
      <c r="R5" s="105">
        <v>320</v>
      </c>
      <c r="S5" s="105">
        <v>375.6</v>
      </c>
      <c r="T5" s="105">
        <v>326.83</v>
      </c>
      <c r="U5" s="162">
        <v>326.83</v>
      </c>
      <c r="V5" s="163">
        <v>109.405</v>
      </c>
      <c r="W5" s="164">
        <v>76.540000000000006</v>
      </c>
    </row>
    <row r="6" spans="1:23" ht="48" x14ac:dyDescent="0.25">
      <c r="A6" s="1">
        <v>42773</v>
      </c>
      <c r="B6" s="25" t="s">
        <v>102</v>
      </c>
      <c r="C6" s="79">
        <v>0</v>
      </c>
      <c r="D6" s="79">
        <v>0</v>
      </c>
      <c r="E6" s="79">
        <f t="shared" ref="E6:E7" si="1">SUM(F6:L6)</f>
        <v>0</v>
      </c>
      <c r="F6" s="79">
        <v>0</v>
      </c>
      <c r="G6" s="79">
        <v>0</v>
      </c>
      <c r="H6" s="79">
        <v>0</v>
      </c>
      <c r="I6" s="79">
        <v>0</v>
      </c>
      <c r="J6" s="79">
        <v>0</v>
      </c>
      <c r="K6" s="79">
        <v>0</v>
      </c>
      <c r="L6" s="102">
        <v>0</v>
      </c>
      <c r="M6" s="102">
        <v>60.43</v>
      </c>
      <c r="N6" s="79">
        <v>0</v>
      </c>
      <c r="O6" s="80">
        <v>13</v>
      </c>
      <c r="P6" s="81">
        <v>0</v>
      </c>
      <c r="Q6" s="98">
        <f t="shared" ref="Q6:Q7" si="2">P6+O6+N6+M6+C6+D6+E6</f>
        <v>73.430000000000007</v>
      </c>
      <c r="R6" s="79">
        <v>70</v>
      </c>
      <c r="S6" s="79">
        <v>75</v>
      </c>
      <c r="T6" s="79">
        <v>122.06</v>
      </c>
      <c r="U6" s="83">
        <v>122.06</v>
      </c>
      <c r="V6" s="100">
        <v>97.63</v>
      </c>
      <c r="W6" s="85">
        <v>74.959999999999994</v>
      </c>
    </row>
    <row r="7" spans="1:23" ht="36.75" thickBot="1" x14ac:dyDescent="0.3">
      <c r="A7" s="1">
        <v>42801</v>
      </c>
      <c r="B7" s="25" t="s">
        <v>86</v>
      </c>
      <c r="C7" s="79">
        <v>0</v>
      </c>
      <c r="D7" s="79">
        <v>0</v>
      </c>
      <c r="E7" s="72">
        <f t="shared" si="1"/>
        <v>0</v>
      </c>
      <c r="F7" s="79">
        <v>0</v>
      </c>
      <c r="G7" s="79">
        <v>0</v>
      </c>
      <c r="H7" s="79">
        <v>0</v>
      </c>
      <c r="I7" s="79">
        <v>0</v>
      </c>
      <c r="J7" s="79">
        <v>0</v>
      </c>
      <c r="K7" s="79">
        <v>0</v>
      </c>
      <c r="L7" s="102">
        <v>0</v>
      </c>
      <c r="M7" s="102">
        <v>83.6</v>
      </c>
      <c r="N7" s="79">
        <v>0</v>
      </c>
      <c r="O7" s="80">
        <v>0</v>
      </c>
      <c r="P7" s="81">
        <v>0</v>
      </c>
      <c r="Q7" s="98">
        <f t="shared" si="2"/>
        <v>83.6</v>
      </c>
      <c r="R7" s="79">
        <v>83.6</v>
      </c>
      <c r="S7" s="79">
        <v>84</v>
      </c>
      <c r="T7" s="79">
        <v>74.34</v>
      </c>
      <c r="U7" s="83">
        <v>74.34</v>
      </c>
      <c r="V7" s="100">
        <v>80.11</v>
      </c>
      <c r="W7" s="85">
        <v>54.88</v>
      </c>
    </row>
    <row r="8" spans="1:23" ht="30.75" thickBot="1" x14ac:dyDescent="0.3">
      <c r="A8" s="181">
        <v>7</v>
      </c>
      <c r="B8" s="180" t="s">
        <v>87</v>
      </c>
      <c r="C8" s="93">
        <f>SUM(C5:C7)</f>
        <v>0</v>
      </c>
      <c r="D8" s="93">
        <f>SUM(D5:D7)</f>
        <v>0</v>
      </c>
      <c r="E8" s="93">
        <f>SUM(F8:L8)</f>
        <v>313.64999999999998</v>
      </c>
      <c r="F8" s="93">
        <f t="shared" ref="F8:N8" si="3">SUM(F5:F7)</f>
        <v>0</v>
      </c>
      <c r="G8" s="93">
        <f t="shared" si="3"/>
        <v>0</v>
      </c>
      <c r="H8" s="93">
        <f t="shared" si="3"/>
        <v>0</v>
      </c>
      <c r="I8" s="93">
        <f t="shared" si="3"/>
        <v>0</v>
      </c>
      <c r="J8" s="93">
        <f t="shared" si="3"/>
        <v>301.25</v>
      </c>
      <c r="K8" s="93">
        <f t="shared" si="3"/>
        <v>0</v>
      </c>
      <c r="L8" s="93">
        <f t="shared" si="3"/>
        <v>12.4</v>
      </c>
      <c r="M8" s="93">
        <f t="shared" si="3"/>
        <v>144.03</v>
      </c>
      <c r="N8" s="93">
        <f t="shared" si="3"/>
        <v>0</v>
      </c>
      <c r="O8" s="94">
        <f>SUM(O5:O7)</f>
        <v>129.80000000000001</v>
      </c>
      <c r="P8" s="95">
        <f>SUM(P5:P7)</f>
        <v>0</v>
      </c>
      <c r="Q8" s="96">
        <f>SUM(Q5:Q7)</f>
        <v>587.48</v>
      </c>
      <c r="R8" s="93">
        <f t="shared" ref="R8" si="4">SUM(R5:R7)</f>
        <v>473.6</v>
      </c>
      <c r="S8" s="93">
        <f t="shared" ref="S8" si="5">SUM(S5:S7)</f>
        <v>534.6</v>
      </c>
      <c r="T8" s="93">
        <f t="shared" ref="T8" si="6">SUM(T5:T7)</f>
        <v>523.23</v>
      </c>
      <c r="U8" s="97">
        <f>SUM(U5:U7)</f>
        <v>523.23</v>
      </c>
      <c r="V8" s="115">
        <f>SUM(V5:V7)</f>
        <v>287.14499999999998</v>
      </c>
      <c r="W8" s="109">
        <f>SUM(W5:W7)</f>
        <v>206.38</v>
      </c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"/>
  <sheetViews>
    <sheetView zoomScale="80" zoomScaleNormal="80" workbookViewId="0">
      <selection activeCell="R11" sqref="R11"/>
    </sheetView>
  </sheetViews>
  <sheetFormatPr defaultRowHeight="15" x14ac:dyDescent="0.25"/>
  <cols>
    <col min="3" max="3" width="11.5703125" customWidth="1"/>
    <col min="4" max="12" width="9.28515625" bestFit="1" customWidth="1"/>
    <col min="13" max="13" width="9.5703125" bestFit="1" customWidth="1"/>
    <col min="14" max="16" width="9.28515625" bestFit="1" customWidth="1"/>
    <col min="18" max="18" width="10.5703125" bestFit="1" customWidth="1"/>
    <col min="20" max="20" width="9.28515625" bestFit="1" customWidth="1"/>
    <col min="21" max="22" width="10.5703125" customWidth="1"/>
    <col min="23" max="23" width="10.140625" customWidth="1"/>
  </cols>
  <sheetData>
    <row r="1" spans="1:23" ht="15.75" thickBot="1" x14ac:dyDescent="0.3">
      <c r="C1">
        <v>5</v>
      </c>
    </row>
    <row r="2" spans="1:23" ht="15" customHeight="1" x14ac:dyDescent="0.25">
      <c r="A2" s="241" t="s">
        <v>0</v>
      </c>
      <c r="B2" s="244" t="s">
        <v>1</v>
      </c>
      <c r="C2" s="219" t="s">
        <v>45</v>
      </c>
      <c r="D2" s="219" t="s">
        <v>46</v>
      </c>
      <c r="E2" s="219" t="s">
        <v>47</v>
      </c>
      <c r="F2" s="219" t="s">
        <v>48</v>
      </c>
      <c r="G2" s="219" t="s">
        <v>49</v>
      </c>
      <c r="H2" s="219" t="s">
        <v>50</v>
      </c>
      <c r="I2" s="219" t="s">
        <v>51</v>
      </c>
      <c r="J2" s="219" t="s">
        <v>52</v>
      </c>
      <c r="K2" s="219" t="s">
        <v>53</v>
      </c>
      <c r="L2" s="219" t="s">
        <v>54</v>
      </c>
      <c r="M2" s="219" t="s">
        <v>55</v>
      </c>
      <c r="N2" s="219" t="s">
        <v>56</v>
      </c>
      <c r="O2" s="225" t="s">
        <v>57</v>
      </c>
      <c r="P2" s="259" t="s">
        <v>58</v>
      </c>
      <c r="Q2" s="228" t="s">
        <v>71</v>
      </c>
      <c r="R2" s="231">
        <v>2019</v>
      </c>
      <c r="S2" s="231">
        <v>2020</v>
      </c>
      <c r="T2" s="253" t="s">
        <v>73</v>
      </c>
      <c r="U2" s="250" t="s">
        <v>74</v>
      </c>
      <c r="V2" s="247" t="s">
        <v>75</v>
      </c>
      <c r="W2" s="247" t="s">
        <v>65</v>
      </c>
    </row>
    <row r="3" spans="1:23" x14ac:dyDescent="0.25">
      <c r="A3" s="242"/>
      <c r="B3" s="245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6"/>
      <c r="P3" s="260"/>
      <c r="Q3" s="229"/>
      <c r="R3" s="232"/>
      <c r="S3" s="232"/>
      <c r="T3" s="254"/>
      <c r="U3" s="251"/>
      <c r="V3" s="248"/>
      <c r="W3" s="248"/>
    </row>
    <row r="4" spans="1:23" x14ac:dyDescent="0.25">
      <c r="A4" s="242"/>
      <c r="B4" s="245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6"/>
      <c r="P4" s="260"/>
      <c r="Q4" s="229"/>
      <c r="R4" s="232"/>
      <c r="S4" s="232"/>
      <c r="T4" s="254"/>
      <c r="U4" s="251"/>
      <c r="V4" s="248"/>
      <c r="W4" s="248"/>
    </row>
    <row r="5" spans="1:23" ht="39.75" customHeight="1" thickBot="1" x14ac:dyDescent="0.3">
      <c r="A5" s="243"/>
      <c r="B5" s="246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7"/>
      <c r="P5" s="261"/>
      <c r="Q5" s="230"/>
      <c r="R5" s="233"/>
      <c r="S5" s="233"/>
      <c r="T5" s="255"/>
      <c r="U5" s="252"/>
      <c r="V5" s="249"/>
      <c r="W5" s="249"/>
    </row>
    <row r="6" spans="1:23" ht="24" x14ac:dyDescent="0.25">
      <c r="A6" s="2">
        <v>40551</v>
      </c>
      <c r="B6" s="24" t="s">
        <v>32</v>
      </c>
      <c r="C6" s="72">
        <v>396.85</v>
      </c>
      <c r="D6" s="72">
        <v>141.845</v>
      </c>
      <c r="E6" s="72">
        <f t="shared" ref="E6:E11" si="0">SUM(F6:L6)</f>
        <v>79.050000000000011</v>
      </c>
      <c r="F6" s="72">
        <v>0.14000000000000001</v>
      </c>
      <c r="G6" s="77">
        <v>41.68</v>
      </c>
      <c r="H6" s="72">
        <v>14.52</v>
      </c>
      <c r="I6" s="72">
        <v>0.65</v>
      </c>
      <c r="J6" s="72">
        <v>2.56</v>
      </c>
      <c r="K6" s="72">
        <v>0</v>
      </c>
      <c r="L6" s="72">
        <v>19.5</v>
      </c>
      <c r="M6" s="72">
        <v>1.6</v>
      </c>
      <c r="N6" s="72">
        <v>0</v>
      </c>
      <c r="O6" s="111">
        <v>651.25</v>
      </c>
      <c r="P6" s="75">
        <v>0</v>
      </c>
      <c r="Q6" s="98">
        <f t="shared" ref="Q6:Q13" si="1">P6+O6+N6+M6+E6+C6+D6</f>
        <v>1270.595</v>
      </c>
      <c r="R6" s="79">
        <v>660</v>
      </c>
      <c r="S6" s="79">
        <f>R6*1.02</f>
        <v>673.2</v>
      </c>
      <c r="T6" s="72">
        <v>605.29499999999996</v>
      </c>
      <c r="U6" s="76">
        <v>605.29499999999996</v>
      </c>
      <c r="V6" s="76">
        <v>494.06</v>
      </c>
      <c r="W6" s="78">
        <v>510.11</v>
      </c>
    </row>
    <row r="7" spans="1:23" ht="24" x14ac:dyDescent="0.25">
      <c r="A7" s="1">
        <v>40582</v>
      </c>
      <c r="B7" s="25" t="s">
        <v>33</v>
      </c>
      <c r="C7" s="72">
        <v>1601.921</v>
      </c>
      <c r="D7" s="72">
        <v>581.14400000000001</v>
      </c>
      <c r="E7" s="72">
        <f t="shared" si="0"/>
        <v>271.64999999999998</v>
      </c>
      <c r="F7" s="72">
        <v>0.7</v>
      </c>
      <c r="G7" s="77">
        <v>132.15</v>
      </c>
      <c r="H7" s="72">
        <v>38.1</v>
      </c>
      <c r="I7" s="72">
        <v>0.3</v>
      </c>
      <c r="J7" s="72">
        <v>27</v>
      </c>
      <c r="K7" s="72">
        <v>0</v>
      </c>
      <c r="L7" s="72">
        <v>73.400000000000006</v>
      </c>
      <c r="M7" s="72">
        <v>6.05</v>
      </c>
      <c r="N7" s="72">
        <v>0</v>
      </c>
      <c r="O7" s="111">
        <v>0</v>
      </c>
      <c r="P7" s="75">
        <v>0</v>
      </c>
      <c r="Q7" s="98">
        <f t="shared" si="1"/>
        <v>2460.7650000000003</v>
      </c>
      <c r="R7" s="79">
        <f t="shared" ref="R7:S8" si="2">Q7*1.02</f>
        <v>2509.9803000000002</v>
      </c>
      <c r="S7" s="79">
        <f t="shared" si="2"/>
        <v>2560.1799060000003</v>
      </c>
      <c r="T7" s="84">
        <v>2440.96</v>
      </c>
      <c r="U7" s="83">
        <v>2440.96</v>
      </c>
      <c r="V7" s="83">
        <v>1938.9</v>
      </c>
      <c r="W7" s="85">
        <v>2045.52</v>
      </c>
    </row>
    <row r="8" spans="1:23" ht="36" x14ac:dyDescent="0.25">
      <c r="A8" s="1">
        <v>40610</v>
      </c>
      <c r="B8" s="25" t="s">
        <v>106</v>
      </c>
      <c r="C8" s="79">
        <v>0</v>
      </c>
      <c r="D8" s="79">
        <v>0</v>
      </c>
      <c r="E8" s="72">
        <f t="shared" si="0"/>
        <v>13</v>
      </c>
      <c r="F8" s="79">
        <v>0</v>
      </c>
      <c r="G8" s="79">
        <v>0</v>
      </c>
      <c r="H8" s="79">
        <v>5</v>
      </c>
      <c r="I8" s="79">
        <v>0</v>
      </c>
      <c r="J8" s="79">
        <v>0</v>
      </c>
      <c r="K8" s="79">
        <v>0</v>
      </c>
      <c r="L8" s="79">
        <v>8</v>
      </c>
      <c r="M8" s="79">
        <v>28</v>
      </c>
      <c r="N8" s="79">
        <v>0</v>
      </c>
      <c r="O8" s="80">
        <v>0</v>
      </c>
      <c r="P8" s="81">
        <v>0</v>
      </c>
      <c r="Q8" s="98">
        <f t="shared" ref="Q8" si="3">P8+O8+N8+M8+E8+C8+D8</f>
        <v>41</v>
      </c>
      <c r="R8" s="79">
        <v>41.5</v>
      </c>
      <c r="S8" s="79">
        <f t="shared" si="2"/>
        <v>42.33</v>
      </c>
      <c r="T8" s="89">
        <v>85</v>
      </c>
      <c r="U8" s="90">
        <v>85</v>
      </c>
      <c r="V8" s="90">
        <v>46.65</v>
      </c>
      <c r="W8" s="92">
        <v>27.4</v>
      </c>
    </row>
    <row r="9" spans="1:23" ht="36" x14ac:dyDescent="0.25">
      <c r="A9" s="1">
        <v>40641</v>
      </c>
      <c r="B9" s="25" t="s">
        <v>108</v>
      </c>
      <c r="C9" s="72">
        <v>169.82</v>
      </c>
      <c r="D9" s="72">
        <v>60.484999999999999</v>
      </c>
      <c r="E9" s="72">
        <f t="shared" si="0"/>
        <v>84.745000000000005</v>
      </c>
      <c r="F9" s="72">
        <v>0</v>
      </c>
      <c r="G9" s="77">
        <v>56.295000000000002</v>
      </c>
      <c r="H9" s="72">
        <v>11.7</v>
      </c>
      <c r="I9" s="72">
        <v>0</v>
      </c>
      <c r="J9" s="72">
        <v>6.5</v>
      </c>
      <c r="K9" s="72">
        <v>0</v>
      </c>
      <c r="L9" s="72">
        <v>10.25</v>
      </c>
      <c r="M9" s="72">
        <v>1.5</v>
      </c>
      <c r="N9" s="72">
        <v>0</v>
      </c>
      <c r="O9" s="111">
        <v>0</v>
      </c>
      <c r="P9" s="75">
        <v>0</v>
      </c>
      <c r="Q9" s="185">
        <f t="shared" si="1"/>
        <v>316.55</v>
      </c>
      <c r="R9" s="72">
        <v>320</v>
      </c>
      <c r="S9" s="72">
        <v>320</v>
      </c>
      <c r="T9" s="82">
        <v>304.02499999999998</v>
      </c>
      <c r="U9" s="83">
        <v>304.02499999999998</v>
      </c>
      <c r="V9" s="83">
        <v>290.58999999999997</v>
      </c>
      <c r="W9" s="85">
        <v>282.64</v>
      </c>
    </row>
    <row r="10" spans="1:23" ht="48" x14ac:dyDescent="0.25">
      <c r="A10" s="1">
        <v>40671</v>
      </c>
      <c r="B10" s="25" t="s">
        <v>107</v>
      </c>
      <c r="C10" s="72">
        <v>351.09500000000003</v>
      </c>
      <c r="D10" s="72">
        <v>127.395</v>
      </c>
      <c r="E10" s="72">
        <f t="shared" si="0"/>
        <v>39.055</v>
      </c>
      <c r="F10" s="72">
        <v>0.1</v>
      </c>
      <c r="G10" s="72">
        <v>22.3</v>
      </c>
      <c r="H10" s="72">
        <v>7.5</v>
      </c>
      <c r="I10" s="72">
        <v>0</v>
      </c>
      <c r="J10" s="72">
        <v>0.8</v>
      </c>
      <c r="K10" s="72">
        <v>0.4</v>
      </c>
      <c r="L10" s="72">
        <v>7.9550000000000001</v>
      </c>
      <c r="M10" s="72">
        <v>4.6050000000000004</v>
      </c>
      <c r="N10" s="72">
        <v>0</v>
      </c>
      <c r="O10" s="111">
        <v>0</v>
      </c>
      <c r="P10" s="75">
        <v>0</v>
      </c>
      <c r="Q10" s="98">
        <f t="shared" si="1"/>
        <v>522.15</v>
      </c>
      <c r="R10" s="79">
        <v>540</v>
      </c>
      <c r="S10" s="79">
        <f t="shared" ref="S10" si="4">R10*1.02</f>
        <v>550.79999999999995</v>
      </c>
      <c r="T10" s="82">
        <v>502.517</v>
      </c>
      <c r="U10" s="83">
        <v>502.517</v>
      </c>
      <c r="V10" s="83">
        <v>446.85</v>
      </c>
      <c r="W10" s="85">
        <v>446.27</v>
      </c>
    </row>
    <row r="11" spans="1:23" ht="24" x14ac:dyDescent="0.25">
      <c r="A11" s="1">
        <v>40702</v>
      </c>
      <c r="B11" s="25" t="s">
        <v>34</v>
      </c>
      <c r="C11" s="72">
        <v>14.5</v>
      </c>
      <c r="D11" s="72">
        <v>5.3</v>
      </c>
      <c r="E11" s="72">
        <f t="shared" si="0"/>
        <v>1.54</v>
      </c>
      <c r="F11" s="72">
        <v>0</v>
      </c>
      <c r="G11" s="72">
        <v>0.5</v>
      </c>
      <c r="H11" s="72">
        <v>0.5</v>
      </c>
      <c r="I11" s="72">
        <v>0</v>
      </c>
      <c r="J11" s="72">
        <v>0</v>
      </c>
      <c r="K11" s="72">
        <v>0</v>
      </c>
      <c r="L11" s="72">
        <v>0.54</v>
      </c>
      <c r="M11" s="72">
        <v>0.1</v>
      </c>
      <c r="N11" s="72">
        <v>0</v>
      </c>
      <c r="O11" s="111">
        <v>0</v>
      </c>
      <c r="P11" s="75">
        <v>0</v>
      </c>
      <c r="Q11" s="98">
        <f t="shared" si="1"/>
        <v>21.44</v>
      </c>
      <c r="R11" s="79">
        <f t="shared" ref="R11:S11" si="5">Q11*1.02</f>
        <v>21.8688</v>
      </c>
      <c r="S11" s="79">
        <f t="shared" si="5"/>
        <v>22.306176000000001</v>
      </c>
      <c r="T11" s="82">
        <v>20.6</v>
      </c>
      <c r="U11" s="83">
        <v>20.6</v>
      </c>
      <c r="V11" s="83">
        <v>17.63</v>
      </c>
      <c r="W11" s="85">
        <v>18.11</v>
      </c>
    </row>
    <row r="12" spans="1:23" ht="48.75" thickBot="1" x14ac:dyDescent="0.3">
      <c r="A12" s="3">
        <v>40732</v>
      </c>
      <c r="B12" s="26" t="s">
        <v>35</v>
      </c>
      <c r="C12" s="105">
        <v>10</v>
      </c>
      <c r="D12" s="105">
        <v>3.5</v>
      </c>
      <c r="E12" s="105">
        <f>SUM(F12:L12)</f>
        <v>10</v>
      </c>
      <c r="F12" s="105">
        <v>0</v>
      </c>
      <c r="G12" s="105">
        <v>0</v>
      </c>
      <c r="H12" s="105">
        <v>10</v>
      </c>
      <c r="I12" s="105">
        <v>0</v>
      </c>
      <c r="J12" s="105">
        <v>0</v>
      </c>
      <c r="K12" s="105">
        <v>0</v>
      </c>
      <c r="L12" s="105">
        <v>0</v>
      </c>
      <c r="M12" s="105">
        <v>0</v>
      </c>
      <c r="N12" s="105">
        <v>0</v>
      </c>
      <c r="O12" s="112">
        <v>40</v>
      </c>
      <c r="P12" s="110">
        <v>0</v>
      </c>
      <c r="Q12" s="116">
        <f t="shared" si="1"/>
        <v>63.5</v>
      </c>
      <c r="R12" s="86">
        <v>14.7</v>
      </c>
      <c r="S12" s="86">
        <v>14.8</v>
      </c>
      <c r="T12" s="89">
        <v>0</v>
      </c>
      <c r="U12" s="90">
        <v>0</v>
      </c>
      <c r="V12" s="90">
        <v>0</v>
      </c>
      <c r="W12" s="92">
        <v>39.64</v>
      </c>
    </row>
    <row r="13" spans="1:23" ht="32.25" thickBot="1" x14ac:dyDescent="0.3">
      <c r="A13" s="5">
        <v>8</v>
      </c>
      <c r="B13" s="4" t="s">
        <v>31</v>
      </c>
      <c r="C13" s="114">
        <f>SUM(C6:C12)</f>
        <v>2544.1860000000006</v>
      </c>
      <c r="D13" s="114">
        <f>SUM(D6:D12)</f>
        <v>919.66899999999998</v>
      </c>
      <c r="E13" s="114">
        <f>SUM(E2:E12)</f>
        <v>499.04</v>
      </c>
      <c r="F13" s="114">
        <f t="shared" ref="F13:P13" si="6">SUM(F6:F12)</f>
        <v>0.94</v>
      </c>
      <c r="G13" s="114">
        <f t="shared" si="6"/>
        <v>252.92500000000001</v>
      </c>
      <c r="H13" s="114">
        <f t="shared" si="6"/>
        <v>87.320000000000007</v>
      </c>
      <c r="I13" s="114">
        <f t="shared" si="6"/>
        <v>0.95</v>
      </c>
      <c r="J13" s="114">
        <f t="shared" si="6"/>
        <v>36.86</v>
      </c>
      <c r="K13" s="114">
        <f t="shared" si="6"/>
        <v>0.4</v>
      </c>
      <c r="L13" s="114">
        <f t="shared" si="6"/>
        <v>119.64500000000001</v>
      </c>
      <c r="M13" s="114">
        <f t="shared" si="6"/>
        <v>41.854999999999997</v>
      </c>
      <c r="N13" s="114">
        <f t="shared" si="6"/>
        <v>0</v>
      </c>
      <c r="O13" s="94">
        <f t="shared" si="6"/>
        <v>691.25</v>
      </c>
      <c r="P13" s="186">
        <f t="shared" si="6"/>
        <v>0</v>
      </c>
      <c r="Q13" s="96">
        <f t="shared" si="1"/>
        <v>4696.0000000000009</v>
      </c>
      <c r="R13" s="93">
        <f t="shared" ref="R13:W13" si="7">SUM(R6:R12)</f>
        <v>4108.0491000000002</v>
      </c>
      <c r="S13" s="93">
        <f t="shared" si="7"/>
        <v>4183.6160820000005</v>
      </c>
      <c r="T13" s="93">
        <f t="shared" si="7"/>
        <v>3958.3969999999999</v>
      </c>
      <c r="U13" s="97">
        <f t="shared" si="7"/>
        <v>3958.3969999999999</v>
      </c>
      <c r="V13" s="108">
        <f t="shared" si="7"/>
        <v>3234.6800000000003</v>
      </c>
      <c r="W13" s="109">
        <f t="shared" si="7"/>
        <v>3369.69</v>
      </c>
    </row>
  </sheetData>
  <mergeCells count="23">
    <mergeCell ref="W2:W5"/>
    <mergeCell ref="L2:L5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M2:M5"/>
    <mergeCell ref="N2:N5"/>
    <mergeCell ref="O2:O5"/>
    <mergeCell ref="P2:P5"/>
    <mergeCell ref="T2:T5"/>
    <mergeCell ref="V2:V5"/>
    <mergeCell ref="Q2:Q5"/>
    <mergeCell ref="R2:R5"/>
    <mergeCell ref="S2:S5"/>
    <mergeCell ref="U2:U5"/>
  </mergeCells>
  <pageMargins left="0.25" right="0.25" top="0.75" bottom="0.75" header="0.3" footer="0.3"/>
  <pageSetup paperSize="9" scale="6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workbookViewId="0">
      <selection activeCell="S20" sqref="S20"/>
    </sheetView>
  </sheetViews>
  <sheetFormatPr defaultRowHeight="15" x14ac:dyDescent="0.25"/>
  <cols>
    <col min="22" max="22" width="9.28515625" customWidth="1"/>
    <col min="23" max="23" width="9.7109375" customWidth="1"/>
  </cols>
  <sheetData>
    <row r="1" spans="1:23" ht="15" customHeight="1" x14ac:dyDescent="0.25">
      <c r="A1" s="241" t="s">
        <v>0</v>
      </c>
      <c r="B1" s="277" t="s">
        <v>1</v>
      </c>
      <c r="C1" s="280" t="s">
        <v>45</v>
      </c>
      <c r="D1" s="274" t="s">
        <v>46</v>
      </c>
      <c r="E1" s="274" t="s">
        <v>47</v>
      </c>
      <c r="F1" s="274" t="s">
        <v>48</v>
      </c>
      <c r="G1" s="274" t="s">
        <v>49</v>
      </c>
      <c r="H1" s="274" t="s">
        <v>50</v>
      </c>
      <c r="I1" s="274" t="s">
        <v>51</v>
      </c>
      <c r="J1" s="274" t="s">
        <v>52</v>
      </c>
      <c r="K1" s="274" t="s">
        <v>53</v>
      </c>
      <c r="L1" s="274" t="s">
        <v>54</v>
      </c>
      <c r="M1" s="274" t="s">
        <v>55</v>
      </c>
      <c r="N1" s="274" t="s">
        <v>56</v>
      </c>
      <c r="O1" s="283" t="s">
        <v>57</v>
      </c>
      <c r="P1" s="271" t="s">
        <v>58</v>
      </c>
      <c r="Q1" s="228" t="s">
        <v>71</v>
      </c>
      <c r="R1" s="231">
        <v>2019</v>
      </c>
      <c r="S1" s="231">
        <v>2020</v>
      </c>
      <c r="T1" s="222" t="s">
        <v>73</v>
      </c>
      <c r="U1" s="234" t="s">
        <v>74</v>
      </c>
      <c r="V1" s="213" t="s">
        <v>75</v>
      </c>
      <c r="W1" s="213" t="s">
        <v>65</v>
      </c>
    </row>
    <row r="2" spans="1:23" x14ac:dyDescent="0.25">
      <c r="A2" s="242"/>
      <c r="B2" s="278"/>
      <c r="C2" s="281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84"/>
      <c r="P2" s="272"/>
      <c r="Q2" s="229"/>
      <c r="R2" s="232"/>
      <c r="S2" s="232"/>
      <c r="T2" s="223"/>
      <c r="U2" s="235"/>
      <c r="V2" s="214"/>
      <c r="W2" s="214"/>
    </row>
    <row r="3" spans="1:23" x14ac:dyDescent="0.25">
      <c r="A3" s="242"/>
      <c r="B3" s="278"/>
      <c r="C3" s="281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84"/>
      <c r="P3" s="272"/>
      <c r="Q3" s="229"/>
      <c r="R3" s="232"/>
      <c r="S3" s="232"/>
      <c r="T3" s="223"/>
      <c r="U3" s="235"/>
      <c r="V3" s="214"/>
      <c r="W3" s="214"/>
    </row>
    <row r="4" spans="1:23" ht="36.75" customHeight="1" thickBot="1" x14ac:dyDescent="0.3">
      <c r="A4" s="243"/>
      <c r="B4" s="279"/>
      <c r="C4" s="282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85"/>
      <c r="P4" s="273"/>
      <c r="Q4" s="230"/>
      <c r="R4" s="233"/>
      <c r="S4" s="233"/>
      <c r="T4" s="224"/>
      <c r="U4" s="236"/>
      <c r="V4" s="215"/>
      <c r="W4" s="215"/>
    </row>
    <row r="5" spans="1:23" ht="36" x14ac:dyDescent="0.25">
      <c r="A5" s="2">
        <v>40552</v>
      </c>
      <c r="B5" s="24" t="s">
        <v>77</v>
      </c>
      <c r="C5" s="72">
        <v>0</v>
      </c>
      <c r="D5" s="72">
        <v>0</v>
      </c>
      <c r="E5" s="72">
        <f>SUM(F5:L5)</f>
        <v>0.5</v>
      </c>
      <c r="F5" s="72">
        <v>0</v>
      </c>
      <c r="G5" s="72">
        <v>0</v>
      </c>
      <c r="H5" s="72">
        <v>0.5</v>
      </c>
      <c r="I5" s="72">
        <v>0</v>
      </c>
      <c r="J5" s="72">
        <v>0</v>
      </c>
      <c r="K5" s="72">
        <v>0</v>
      </c>
      <c r="L5" s="72">
        <v>0</v>
      </c>
      <c r="M5" s="72">
        <v>90</v>
      </c>
      <c r="N5" s="72">
        <v>0</v>
      </c>
      <c r="O5" s="111">
        <v>0</v>
      </c>
      <c r="P5" s="75">
        <v>0</v>
      </c>
      <c r="Q5" s="98">
        <f t="shared" ref="Q5" si="0">P5+O5+N5+M5+E5+C5+D5</f>
        <v>90.5</v>
      </c>
      <c r="R5" s="79">
        <v>90.5</v>
      </c>
      <c r="S5" s="79">
        <v>90.5</v>
      </c>
      <c r="T5" s="72">
        <v>75</v>
      </c>
      <c r="U5" s="77">
        <v>75</v>
      </c>
      <c r="V5" s="99">
        <v>74.349999999999994</v>
      </c>
      <c r="W5" s="170">
        <v>73.959999999999994</v>
      </c>
    </row>
    <row r="6" spans="1:23" ht="48" x14ac:dyDescent="0.25">
      <c r="A6" s="2">
        <v>42775</v>
      </c>
      <c r="B6" s="25" t="s">
        <v>76</v>
      </c>
      <c r="C6" s="79">
        <v>0</v>
      </c>
      <c r="D6" s="79">
        <v>0</v>
      </c>
      <c r="E6" s="72">
        <f>SUM(F6:L6)</f>
        <v>0</v>
      </c>
      <c r="F6" s="79">
        <v>0</v>
      </c>
      <c r="G6" s="79">
        <v>0</v>
      </c>
      <c r="H6" s="79">
        <v>0</v>
      </c>
      <c r="I6" s="79">
        <v>0</v>
      </c>
      <c r="J6" s="79">
        <v>0</v>
      </c>
      <c r="K6" s="79">
        <v>0</v>
      </c>
      <c r="L6" s="79">
        <v>0</v>
      </c>
      <c r="M6" s="79">
        <v>32.64</v>
      </c>
      <c r="N6" s="79">
        <v>0</v>
      </c>
      <c r="O6" s="80">
        <v>76.55</v>
      </c>
      <c r="P6" s="81">
        <v>0</v>
      </c>
      <c r="Q6" s="98">
        <f>C6+D6+M6+N6+O6+P6</f>
        <v>109.19</v>
      </c>
      <c r="R6" s="79">
        <v>33</v>
      </c>
      <c r="S6" s="79">
        <v>33</v>
      </c>
      <c r="T6" s="79">
        <v>31.84</v>
      </c>
      <c r="U6" s="84">
        <v>31.84</v>
      </c>
      <c r="V6" s="84">
        <v>39.9</v>
      </c>
      <c r="W6" s="85">
        <v>22.85</v>
      </c>
    </row>
    <row r="7" spans="1:23" ht="16.5" thickBot="1" x14ac:dyDescent="0.3">
      <c r="A7" s="18">
        <v>9</v>
      </c>
      <c r="B7" s="19" t="s">
        <v>36</v>
      </c>
      <c r="C7" s="165">
        <f>C5+C6</f>
        <v>0</v>
      </c>
      <c r="D7" s="165">
        <f t="shared" ref="D7:W7" si="1">D5+D6</f>
        <v>0</v>
      </c>
      <c r="E7" s="165">
        <f>SUM(F7:L7)</f>
        <v>0.5</v>
      </c>
      <c r="F7" s="165">
        <f t="shared" si="1"/>
        <v>0</v>
      </c>
      <c r="G7" s="165">
        <f t="shared" si="1"/>
        <v>0</v>
      </c>
      <c r="H7" s="165">
        <f t="shared" si="1"/>
        <v>0.5</v>
      </c>
      <c r="I7" s="165">
        <f t="shared" si="1"/>
        <v>0</v>
      </c>
      <c r="J7" s="165">
        <f t="shared" si="1"/>
        <v>0</v>
      </c>
      <c r="K7" s="165">
        <f t="shared" si="1"/>
        <v>0</v>
      </c>
      <c r="L7" s="165">
        <f t="shared" si="1"/>
        <v>0</v>
      </c>
      <c r="M7" s="165">
        <f t="shared" si="1"/>
        <v>122.64</v>
      </c>
      <c r="N7" s="165">
        <f t="shared" si="1"/>
        <v>0</v>
      </c>
      <c r="O7" s="172">
        <f t="shared" si="1"/>
        <v>76.55</v>
      </c>
      <c r="P7" s="173">
        <f t="shared" si="1"/>
        <v>0</v>
      </c>
      <c r="Q7" s="174">
        <f t="shared" si="1"/>
        <v>199.69</v>
      </c>
      <c r="R7" s="165">
        <f t="shared" si="1"/>
        <v>123.5</v>
      </c>
      <c r="S7" s="165">
        <f t="shared" si="1"/>
        <v>123.5</v>
      </c>
      <c r="T7" s="165">
        <f t="shared" si="1"/>
        <v>106.84</v>
      </c>
      <c r="U7" s="165">
        <f t="shared" si="1"/>
        <v>106.84</v>
      </c>
      <c r="V7" s="165">
        <f t="shared" si="1"/>
        <v>114.25</v>
      </c>
      <c r="W7" s="171">
        <f t="shared" si="1"/>
        <v>96.81</v>
      </c>
    </row>
    <row r="8" spans="1:23" x14ac:dyDescent="0.25">
      <c r="V8" s="30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12</vt:i4>
      </vt:variant>
    </vt:vector>
  </HeadingPairs>
  <TitlesOfParts>
    <vt:vector size="2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Rekapitulácia</vt:lpstr>
      <vt:lpstr>'10'!Oblasť_tlače</vt:lpstr>
      <vt:lpstr>'11'!Oblasť_tlače</vt:lpstr>
      <vt:lpstr>'12'!Oblasť_tlače</vt:lpstr>
      <vt:lpstr>'13'!Oblasť_tlače</vt:lpstr>
      <vt:lpstr>'3'!Oblasť_tlače</vt:lpstr>
      <vt:lpstr>'4'!Oblasť_tlače</vt:lpstr>
      <vt:lpstr>'5'!Oblasť_tlače</vt:lpstr>
      <vt:lpstr>'6'!Oblasť_tlače</vt:lpstr>
      <vt:lpstr>'7'!Oblasť_tlače</vt:lpstr>
      <vt:lpstr>'8'!Oblasť_tlače</vt:lpstr>
      <vt:lpstr>'9'!Oblasť_tlače</vt:lpstr>
      <vt:lpstr>Rekapitulácia!Oblasť_tlače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Ľudmila Svoreňová</dc:creator>
  <cp:lastModifiedBy>MÁGYELOVÁ Andrea</cp:lastModifiedBy>
  <cp:lastPrinted>2017-12-06T12:12:24Z</cp:lastPrinted>
  <dcterms:created xsi:type="dcterms:W3CDTF">2011-01-24T09:49:21Z</dcterms:created>
  <dcterms:modified xsi:type="dcterms:W3CDTF">2017-12-06T12:12:38Z</dcterms:modified>
</cp:coreProperties>
</file>