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70863\Documents\Rozpočet 2020\Príprava\Posledná príprava\Posledná príprava\"/>
    </mc:Choice>
  </mc:AlternateContent>
  <bookViews>
    <workbookView xWindow="0" yWindow="0" windowWidth="28800" windowHeight="11835" activeTab="9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Rekapitulácia" sheetId="14" r:id="rId14"/>
  </sheets>
  <definedNames>
    <definedName name="_xlnm.Print_Area" localSheetId="9">'10'!$A$1:$W$10</definedName>
    <definedName name="_xlnm.Print_Area" localSheetId="10">'11'!$A$1:$W$9</definedName>
    <definedName name="_xlnm.Print_Area" localSheetId="11">'12'!$A$1:$W$15</definedName>
    <definedName name="_xlnm.Print_Area" localSheetId="12">'13'!$A$1:$W$8</definedName>
    <definedName name="_xlnm.Print_Area" localSheetId="2">'3'!$A$1:$W$13</definedName>
    <definedName name="_xlnm.Print_Area" localSheetId="3">'4'!$A$1:$W$11</definedName>
    <definedName name="_xlnm.Print_Area" localSheetId="4">'5'!$A$1:$W$10</definedName>
    <definedName name="_xlnm.Print_Area" localSheetId="5">'6'!$A$1:$W$16</definedName>
    <definedName name="_xlnm.Print_Area" localSheetId="6">'7'!$A$1:$W$8</definedName>
    <definedName name="_xlnm.Print_Area" localSheetId="7">'8'!$A$2:$W$13</definedName>
    <definedName name="_xlnm.Print_Area" localSheetId="8">'9'!$A$1:$W$7</definedName>
    <definedName name="_xlnm.Print_Area" localSheetId="13">Rekapitulácia!$A$1:$W$18</definedName>
  </definedNames>
  <calcPr calcId="152511"/>
</workbook>
</file>

<file path=xl/calcChain.xml><?xml version="1.0" encoding="utf-8"?>
<calcChain xmlns="http://schemas.openxmlformats.org/spreadsheetml/2006/main">
  <c r="E5" i="9" l="1"/>
  <c r="S11" i="12"/>
  <c r="D11" i="12"/>
  <c r="R11" i="12"/>
  <c r="W5" i="12"/>
  <c r="C5" i="6" l="1"/>
  <c r="D5" i="6"/>
  <c r="I5" i="6"/>
  <c r="M5" i="6"/>
  <c r="O5" i="6"/>
  <c r="L5" i="6"/>
  <c r="V5" i="6"/>
  <c r="W11" i="6"/>
  <c r="W7" i="6"/>
  <c r="W5" i="6"/>
  <c r="W8" i="3"/>
  <c r="E8" i="8" l="1"/>
  <c r="N11" i="12" l="1"/>
  <c r="M11" i="12"/>
  <c r="L11" i="12"/>
  <c r="K11" i="12"/>
  <c r="J11" i="12"/>
  <c r="I11" i="12"/>
  <c r="H11" i="12"/>
  <c r="G11" i="12"/>
  <c r="F11" i="12"/>
  <c r="C11" i="12"/>
  <c r="U11" i="12" l="1"/>
  <c r="U15" i="12" s="1"/>
  <c r="T11" i="12"/>
  <c r="W15" i="12"/>
  <c r="U5" i="6" l="1"/>
  <c r="G5" i="5" l="1"/>
  <c r="W11" i="4"/>
  <c r="W13" i="3"/>
  <c r="W13" i="1" l="1"/>
  <c r="W5" i="14" l="1"/>
  <c r="V13" i="1"/>
  <c r="U13" i="1"/>
  <c r="T13" i="1"/>
  <c r="P13" i="1"/>
  <c r="O13" i="1"/>
  <c r="N13" i="1"/>
  <c r="M13" i="1"/>
  <c r="L13" i="1"/>
  <c r="K13" i="1"/>
  <c r="J13" i="1"/>
  <c r="I13" i="1"/>
  <c r="H13" i="1"/>
  <c r="G13" i="1"/>
  <c r="F13" i="1"/>
  <c r="D13" i="1"/>
  <c r="C13" i="1"/>
  <c r="E11" i="1"/>
  <c r="Q11" i="1" s="1"/>
  <c r="E10" i="1"/>
  <c r="Q10" i="1" s="1"/>
  <c r="W16" i="14"/>
  <c r="V15" i="12"/>
  <c r="T15" i="12"/>
  <c r="P15" i="12"/>
  <c r="O15" i="12"/>
  <c r="N15" i="12"/>
  <c r="E13" i="12"/>
  <c r="Q13" i="12" s="1"/>
  <c r="E12" i="12"/>
  <c r="Q12" i="12" s="1"/>
  <c r="K15" i="12"/>
  <c r="G15" i="12"/>
  <c r="D15" i="12"/>
  <c r="C15" i="12"/>
  <c r="C16" i="14" s="1"/>
  <c r="M15" i="12"/>
  <c r="L15" i="12"/>
  <c r="J15" i="12"/>
  <c r="I15" i="12"/>
  <c r="H15" i="12"/>
  <c r="F15" i="12"/>
  <c r="E12" i="8"/>
  <c r="N12" i="14"/>
  <c r="K12" i="14"/>
  <c r="Q11" i="12" l="1"/>
  <c r="P13" i="8"/>
  <c r="O13" i="8"/>
  <c r="O12" i="14" s="1"/>
  <c r="N13" i="8"/>
  <c r="M13" i="8"/>
  <c r="M12" i="14" s="1"/>
  <c r="L13" i="8"/>
  <c r="L12" i="14" s="1"/>
  <c r="K13" i="8"/>
  <c r="J13" i="8"/>
  <c r="J12" i="14" s="1"/>
  <c r="I13" i="8"/>
  <c r="I12" i="14" s="1"/>
  <c r="H13" i="8"/>
  <c r="H12" i="14" s="1"/>
  <c r="G13" i="8"/>
  <c r="G12" i="14" s="1"/>
  <c r="F13" i="8"/>
  <c r="F12" i="14" s="1"/>
  <c r="D13" i="8"/>
  <c r="D12" i="14" s="1"/>
  <c r="C13" i="8"/>
  <c r="C12" i="14" s="1"/>
  <c r="Q8" i="8"/>
  <c r="V13" i="8" l="1"/>
  <c r="C11" i="14" l="1"/>
  <c r="P16" i="6"/>
  <c r="O16" i="6"/>
  <c r="P5" i="6"/>
  <c r="W16" i="6"/>
  <c r="W10" i="14" s="1"/>
  <c r="V16" i="6"/>
  <c r="V10" i="14" s="1"/>
  <c r="U16" i="6"/>
  <c r="T5" i="6"/>
  <c r="T16" i="6" s="1"/>
  <c r="F16" i="6"/>
  <c r="E15" i="6"/>
  <c r="E14" i="6"/>
  <c r="E13" i="6"/>
  <c r="E12" i="6"/>
  <c r="E11" i="6"/>
  <c r="E10" i="6"/>
  <c r="E9" i="6"/>
  <c r="E8" i="6"/>
  <c r="E7" i="6"/>
  <c r="E6" i="6"/>
  <c r="N5" i="6"/>
  <c r="N16" i="6" s="1"/>
  <c r="M16" i="6"/>
  <c r="L16" i="6"/>
  <c r="K5" i="6"/>
  <c r="K16" i="6" s="1"/>
  <c r="J5" i="6"/>
  <c r="J16" i="6" s="1"/>
  <c r="H5" i="6"/>
  <c r="H16" i="6" s="1"/>
  <c r="G5" i="6"/>
  <c r="G16" i="6" s="1"/>
  <c r="D16" i="6"/>
  <c r="C16" i="6"/>
  <c r="C10" i="14" s="1"/>
  <c r="E5" i="6" l="1"/>
  <c r="I16" i="6"/>
  <c r="E16" i="6" s="1"/>
  <c r="Q16" i="6" s="1"/>
  <c r="P9" i="11"/>
  <c r="O9" i="11"/>
  <c r="N9" i="11"/>
  <c r="M9" i="11"/>
  <c r="L9" i="11"/>
  <c r="K9" i="11"/>
  <c r="J9" i="11"/>
  <c r="I9" i="11"/>
  <c r="H9" i="11"/>
  <c r="G9" i="11"/>
  <c r="F9" i="11"/>
  <c r="D9" i="11"/>
  <c r="C9" i="11"/>
  <c r="W8" i="7"/>
  <c r="W11" i="14" s="1"/>
  <c r="V8" i="7"/>
  <c r="V11" i="14" s="1"/>
  <c r="U8" i="7"/>
  <c r="U11" i="14" s="1"/>
  <c r="T8" i="7"/>
  <c r="T11" i="14" s="1"/>
  <c r="P8" i="7"/>
  <c r="O8" i="7"/>
  <c r="N8" i="7"/>
  <c r="M8" i="7"/>
  <c r="L8" i="7"/>
  <c r="K8" i="7"/>
  <c r="J8" i="7"/>
  <c r="I8" i="7"/>
  <c r="H8" i="7"/>
  <c r="G8" i="7"/>
  <c r="F8" i="7"/>
  <c r="D8" i="7"/>
  <c r="C8" i="7"/>
  <c r="E7" i="7"/>
  <c r="Q7" i="7" s="1"/>
  <c r="E6" i="7"/>
  <c r="Q6" i="7" s="1"/>
  <c r="E6" i="5"/>
  <c r="Q6" i="5" s="1"/>
  <c r="W8" i="14"/>
  <c r="P11" i="4"/>
  <c r="O11" i="4"/>
  <c r="N11" i="4"/>
  <c r="M11" i="4"/>
  <c r="L11" i="4"/>
  <c r="K11" i="4"/>
  <c r="J11" i="4"/>
  <c r="I11" i="4"/>
  <c r="H11" i="4"/>
  <c r="G11" i="4"/>
  <c r="F11" i="4"/>
  <c r="D11" i="4"/>
  <c r="C11" i="4"/>
  <c r="E11" i="4" l="1"/>
  <c r="Q11" i="4" s="1"/>
  <c r="E8" i="7"/>
  <c r="E9" i="11"/>
  <c r="P13" i="3"/>
  <c r="O13" i="3"/>
  <c r="N13" i="3"/>
  <c r="M13" i="3"/>
  <c r="L13" i="3"/>
  <c r="K13" i="3"/>
  <c r="J13" i="3"/>
  <c r="I13" i="3"/>
  <c r="H13" i="3"/>
  <c r="G13" i="3"/>
  <c r="F13" i="3"/>
  <c r="D13" i="3"/>
  <c r="C13" i="3"/>
  <c r="T13" i="3"/>
  <c r="E6" i="9"/>
  <c r="Q6" i="9"/>
  <c r="W7" i="9"/>
  <c r="W13" i="14" s="1"/>
  <c r="V7" i="9"/>
  <c r="V13" i="14" s="1"/>
  <c r="U7" i="9"/>
  <c r="U13" i="14" s="1"/>
  <c r="T7" i="9"/>
  <c r="T13" i="14" s="1"/>
  <c r="S7" i="9"/>
  <c r="S13" i="14" s="1"/>
  <c r="R7" i="9"/>
  <c r="R13" i="14" s="1"/>
  <c r="P7" i="9"/>
  <c r="O7" i="9"/>
  <c r="N7" i="9"/>
  <c r="M7" i="9"/>
  <c r="L7" i="9"/>
  <c r="K7" i="9"/>
  <c r="J7" i="9"/>
  <c r="I7" i="9"/>
  <c r="H7" i="9"/>
  <c r="G7" i="9"/>
  <c r="F7" i="9"/>
  <c r="D7" i="9"/>
  <c r="C7" i="9"/>
  <c r="W9" i="2"/>
  <c r="E5" i="2"/>
  <c r="Q5" i="2" s="1"/>
  <c r="T9" i="2"/>
  <c r="H13" i="14" l="1"/>
  <c r="E7" i="9"/>
  <c r="E13" i="3"/>
  <c r="U9" i="11"/>
  <c r="U15" i="14" s="1"/>
  <c r="V12" i="14"/>
  <c r="U10" i="14"/>
  <c r="T7" i="14"/>
  <c r="T6" i="14"/>
  <c r="V5" i="14"/>
  <c r="Q12" i="8" l="1"/>
  <c r="Q14" i="6"/>
  <c r="Q10" i="6"/>
  <c r="Q6" i="6"/>
  <c r="Q15" i="6"/>
  <c r="Q13" i="6"/>
  <c r="Q12" i="6"/>
  <c r="Q11" i="6"/>
  <c r="Q9" i="6"/>
  <c r="Q8" i="6"/>
  <c r="S5" i="6" s="1"/>
  <c r="Q7" i="6"/>
  <c r="Q5" i="6"/>
  <c r="Q7" i="12"/>
  <c r="Q6" i="12"/>
  <c r="Q5" i="12"/>
  <c r="P14" i="14"/>
  <c r="N14" i="14"/>
  <c r="K14" i="14"/>
  <c r="I14" i="14"/>
  <c r="H14" i="14"/>
  <c r="G14" i="14"/>
  <c r="F14" i="14"/>
  <c r="E9" i="10"/>
  <c r="Q9" i="10" s="1"/>
  <c r="E8" i="10"/>
  <c r="Q8" i="10" s="1"/>
  <c r="E7" i="10"/>
  <c r="E6" i="10"/>
  <c r="Q6" i="10" s="1"/>
  <c r="E5" i="10"/>
  <c r="Q7" i="10"/>
  <c r="Q5" i="10"/>
  <c r="P15" i="14"/>
  <c r="N15" i="14"/>
  <c r="K15" i="14"/>
  <c r="J15" i="14"/>
  <c r="I15" i="14"/>
  <c r="F15" i="14"/>
  <c r="E8" i="11"/>
  <c r="Q8" i="11" s="1"/>
  <c r="E7" i="11"/>
  <c r="Q7" i="11" s="1"/>
  <c r="E6" i="11"/>
  <c r="Q6" i="11" s="1"/>
  <c r="P13" i="14"/>
  <c r="O13" i="14"/>
  <c r="N13" i="14"/>
  <c r="L13" i="14"/>
  <c r="K13" i="14"/>
  <c r="J13" i="14"/>
  <c r="I13" i="14"/>
  <c r="G13" i="14"/>
  <c r="F13" i="14"/>
  <c r="D13" i="14"/>
  <c r="C13" i="14"/>
  <c r="Q5" i="9"/>
  <c r="Q7" i="9" s="1"/>
  <c r="P11" i="14"/>
  <c r="I11" i="14"/>
  <c r="O11" i="14"/>
  <c r="N11" i="14"/>
  <c r="M11" i="14"/>
  <c r="L11" i="14"/>
  <c r="K11" i="14"/>
  <c r="J11" i="14"/>
  <c r="H11" i="14"/>
  <c r="G11" i="14"/>
  <c r="F11" i="14"/>
  <c r="D11" i="14"/>
  <c r="E5" i="7"/>
  <c r="Q5" i="7" s="1"/>
  <c r="Q8" i="7" s="1"/>
  <c r="E10" i="4"/>
  <c r="Q10" i="4" s="1"/>
  <c r="R10" i="4" s="1"/>
  <c r="S10" i="4" s="1"/>
  <c r="E9" i="4"/>
  <c r="Q9" i="4" s="1"/>
  <c r="E8" i="4"/>
  <c r="Q8" i="4" s="1"/>
  <c r="R8" i="4" s="1"/>
  <c r="S8" i="4" s="1"/>
  <c r="Q6" i="4"/>
  <c r="O7" i="14"/>
  <c r="P9" i="2"/>
  <c r="P6" i="14" s="1"/>
  <c r="R5" i="6" l="1"/>
  <c r="R16" i="6" s="1"/>
  <c r="R10" i="14" s="1"/>
  <c r="S16" i="6"/>
  <c r="S10" i="14" s="1"/>
  <c r="S10" i="10"/>
  <c r="S14" i="14" s="1"/>
  <c r="R10" i="10"/>
  <c r="R14" i="14" s="1"/>
  <c r="Q10" i="10"/>
  <c r="E13" i="14"/>
  <c r="E11" i="14"/>
  <c r="Q11" i="14" s="1"/>
  <c r="U8" i="13" l="1"/>
  <c r="U17" i="14" s="1"/>
  <c r="U16" i="14"/>
  <c r="U13" i="3"/>
  <c r="U7" i="14" s="1"/>
  <c r="U9" i="2"/>
  <c r="U6" i="14" s="1"/>
  <c r="U5" i="14"/>
  <c r="U10" i="10"/>
  <c r="U14" i="14" s="1"/>
  <c r="U10" i="5"/>
  <c r="U9" i="14" s="1"/>
  <c r="U11" i="4"/>
  <c r="U8" i="14" s="1"/>
  <c r="W8" i="13" l="1"/>
  <c r="W17" i="14" s="1"/>
  <c r="W9" i="11"/>
  <c r="W15" i="14" s="1"/>
  <c r="W10" i="10"/>
  <c r="W14" i="14" s="1"/>
  <c r="W13" i="8"/>
  <c r="W12" i="14" s="1"/>
  <c r="W10" i="5"/>
  <c r="W9" i="14" s="1"/>
  <c r="W7" i="14"/>
  <c r="W6" i="14"/>
  <c r="W18" i="14" l="1"/>
  <c r="E9" i="8"/>
  <c r="Q9" i="8" s="1"/>
  <c r="E7" i="8"/>
  <c r="Q7" i="8" s="1"/>
  <c r="E6" i="8"/>
  <c r="Q6" i="8" s="1"/>
  <c r="V10" i="5"/>
  <c r="V9" i="14" s="1"/>
  <c r="M13" i="14"/>
  <c r="Q13" i="14" s="1"/>
  <c r="U13" i="8" l="1"/>
  <c r="U12" i="14" s="1"/>
  <c r="U18" i="14" s="1"/>
  <c r="E8" i="2"/>
  <c r="Q8" i="2" s="1"/>
  <c r="E7" i="2"/>
  <c r="Q7" i="2" s="1"/>
  <c r="R7" i="2" s="1"/>
  <c r="S7" i="2" s="1"/>
  <c r="E6" i="2"/>
  <c r="Q6" i="2" s="1"/>
  <c r="E7" i="13"/>
  <c r="Q7" i="13" s="1"/>
  <c r="E6" i="13"/>
  <c r="Q6" i="13" s="1"/>
  <c r="E5" i="13"/>
  <c r="Q5" i="13" s="1"/>
  <c r="E14" i="12"/>
  <c r="Q14" i="12" s="1"/>
  <c r="E11" i="12"/>
  <c r="E10" i="12"/>
  <c r="Q10" i="12" s="1"/>
  <c r="E9" i="12"/>
  <c r="Q9" i="12" s="1"/>
  <c r="E8" i="12"/>
  <c r="Q8" i="12" s="1"/>
  <c r="E9" i="5"/>
  <c r="Q9" i="5" s="1"/>
  <c r="E8" i="5"/>
  <c r="Q8" i="5" s="1"/>
  <c r="E7" i="5"/>
  <c r="Q7" i="5" s="1"/>
  <c r="E12" i="3"/>
  <c r="Q12" i="3" s="1"/>
  <c r="E11" i="3"/>
  <c r="Q11" i="3" s="1"/>
  <c r="E10" i="3"/>
  <c r="Q10" i="3" s="1"/>
  <c r="R10" i="3" s="1"/>
  <c r="S10" i="3" s="1"/>
  <c r="E9" i="3"/>
  <c r="Q9" i="3" s="1"/>
  <c r="E8" i="3"/>
  <c r="Q8" i="3" s="1"/>
  <c r="E7" i="3"/>
  <c r="Q7" i="3" s="1"/>
  <c r="E5" i="3"/>
  <c r="Q5" i="3" s="1"/>
  <c r="R5" i="3" s="1"/>
  <c r="S5" i="3" s="1"/>
  <c r="E12" i="1"/>
  <c r="Q12" i="1" s="1"/>
  <c r="E9" i="1"/>
  <c r="Q9" i="1" s="1"/>
  <c r="E8" i="1"/>
  <c r="Q8" i="1" s="1"/>
  <c r="E7" i="1"/>
  <c r="Q7" i="1" s="1"/>
  <c r="E6" i="1"/>
  <c r="Q6" i="1" s="1"/>
  <c r="E5" i="1"/>
  <c r="Q5" i="1" s="1"/>
  <c r="R15" i="12" l="1"/>
  <c r="R16" i="14" s="1"/>
  <c r="Q15" i="12"/>
  <c r="S15" i="12"/>
  <c r="S16" i="14" s="1"/>
  <c r="Q8" i="13"/>
  <c r="R13" i="1"/>
  <c r="R9" i="2"/>
  <c r="Q9" i="2"/>
  <c r="S9" i="2"/>
  <c r="R6" i="14" l="1"/>
  <c r="S6" i="14"/>
  <c r="S8" i="13"/>
  <c r="S17" i="14" s="1"/>
  <c r="R8" i="13"/>
  <c r="R17" i="14" s="1"/>
  <c r="R5" i="14"/>
  <c r="S13" i="1"/>
  <c r="S5" i="14" s="1"/>
  <c r="M5" i="14"/>
  <c r="T8" i="13" l="1"/>
  <c r="T17" i="14" s="1"/>
  <c r="V8" i="13"/>
  <c r="V17" i="14" s="1"/>
  <c r="V16" i="14"/>
  <c r="V9" i="11"/>
  <c r="V15" i="14" s="1"/>
  <c r="V10" i="10"/>
  <c r="V14" i="14" s="1"/>
  <c r="V11" i="4"/>
  <c r="V8" i="14" s="1"/>
  <c r="V9" i="2"/>
  <c r="V6" i="14" s="1"/>
  <c r="V13" i="3"/>
  <c r="V7" i="14" s="1"/>
  <c r="V18" i="14" l="1"/>
  <c r="M10" i="10"/>
  <c r="M14" i="14" s="1"/>
  <c r="E5" i="11"/>
  <c r="Q5" i="11" s="1"/>
  <c r="Q9" i="11" s="1"/>
  <c r="E11" i="8"/>
  <c r="Q11" i="8" s="1"/>
  <c r="E10" i="8"/>
  <c r="M10" i="14"/>
  <c r="E5" i="5"/>
  <c r="Q5" i="5" s="1"/>
  <c r="E7" i="4"/>
  <c r="Q7" i="4" s="1"/>
  <c r="E5" i="4"/>
  <c r="Q5" i="4" s="1"/>
  <c r="E6" i="3"/>
  <c r="Q6" i="3" s="1"/>
  <c r="P5" i="14"/>
  <c r="O5" i="14"/>
  <c r="N5" i="14"/>
  <c r="L5" i="14"/>
  <c r="K5" i="14"/>
  <c r="J5" i="14"/>
  <c r="I5" i="14"/>
  <c r="H5" i="14"/>
  <c r="G5" i="14"/>
  <c r="F5" i="14"/>
  <c r="D5" i="14"/>
  <c r="C5" i="14"/>
  <c r="P12" i="14"/>
  <c r="T9" i="11"/>
  <c r="T15" i="14" s="1"/>
  <c r="C10" i="10"/>
  <c r="C14" i="14" s="1"/>
  <c r="D10" i="10"/>
  <c r="D14" i="14" s="1"/>
  <c r="E10" i="10"/>
  <c r="F10" i="10"/>
  <c r="G10" i="10"/>
  <c r="H10" i="10"/>
  <c r="I10" i="10"/>
  <c r="J10" i="10"/>
  <c r="J14" i="14" s="1"/>
  <c r="K10" i="10"/>
  <c r="L10" i="10"/>
  <c r="L14" i="14" s="1"/>
  <c r="N10" i="10"/>
  <c r="O10" i="10"/>
  <c r="O14" i="14" s="1"/>
  <c r="P10" i="10"/>
  <c r="C8" i="13"/>
  <c r="C17" i="14" s="1"/>
  <c r="D8" i="13"/>
  <c r="D17" i="14" s="1"/>
  <c r="F8" i="13"/>
  <c r="F17" i="14" s="1"/>
  <c r="G8" i="13"/>
  <c r="G17" i="14" s="1"/>
  <c r="H8" i="13"/>
  <c r="H17" i="14" s="1"/>
  <c r="I8" i="13"/>
  <c r="I17" i="14" s="1"/>
  <c r="J8" i="13"/>
  <c r="J17" i="14" s="1"/>
  <c r="K8" i="13"/>
  <c r="K17" i="14" s="1"/>
  <c r="L8" i="13"/>
  <c r="L17" i="14" s="1"/>
  <c r="M8" i="13"/>
  <c r="M17" i="14" s="1"/>
  <c r="N8" i="13"/>
  <c r="N17" i="14" s="1"/>
  <c r="O8" i="13"/>
  <c r="O17" i="14" s="1"/>
  <c r="P8" i="13"/>
  <c r="P17" i="14" s="1"/>
  <c r="P16" i="14"/>
  <c r="O16" i="14"/>
  <c r="N16" i="14"/>
  <c r="M16" i="14"/>
  <c r="L16" i="14"/>
  <c r="K16" i="14"/>
  <c r="J16" i="14"/>
  <c r="I16" i="14"/>
  <c r="H16" i="14"/>
  <c r="G16" i="14"/>
  <c r="F16" i="14"/>
  <c r="D16" i="14"/>
  <c r="T16" i="14"/>
  <c r="O15" i="14"/>
  <c r="M15" i="14"/>
  <c r="L15" i="14"/>
  <c r="H15" i="14"/>
  <c r="G15" i="14"/>
  <c r="D15" i="14"/>
  <c r="C15" i="14"/>
  <c r="P10" i="14"/>
  <c r="O10" i="14"/>
  <c r="N10" i="14"/>
  <c r="L10" i="14"/>
  <c r="K10" i="14"/>
  <c r="J10" i="14"/>
  <c r="I10" i="14"/>
  <c r="H10" i="14"/>
  <c r="G10" i="14"/>
  <c r="F10" i="14"/>
  <c r="D10" i="14"/>
  <c r="T10" i="5"/>
  <c r="T9" i="14" s="1"/>
  <c r="P10" i="5"/>
  <c r="P9" i="14" s="1"/>
  <c r="O10" i="5"/>
  <c r="O9" i="14" s="1"/>
  <c r="N10" i="5"/>
  <c r="N9" i="14" s="1"/>
  <c r="M10" i="5"/>
  <c r="M9" i="14" s="1"/>
  <c r="L10" i="5"/>
  <c r="L9" i="14" s="1"/>
  <c r="K10" i="5"/>
  <c r="K9" i="14" s="1"/>
  <c r="J10" i="5"/>
  <c r="J9" i="14" s="1"/>
  <c r="I10" i="5"/>
  <c r="I9" i="14" s="1"/>
  <c r="H10" i="5"/>
  <c r="H9" i="14" s="1"/>
  <c r="G10" i="5"/>
  <c r="G9" i="14" s="1"/>
  <c r="F10" i="5"/>
  <c r="F9" i="14" s="1"/>
  <c r="D10" i="5"/>
  <c r="D9" i="14" s="1"/>
  <c r="C10" i="5"/>
  <c r="C9" i="14" s="1"/>
  <c r="P8" i="14"/>
  <c r="O8" i="14"/>
  <c r="N8" i="14"/>
  <c r="M8" i="14"/>
  <c r="L8" i="14"/>
  <c r="K8" i="14"/>
  <c r="J8" i="14"/>
  <c r="I8" i="14"/>
  <c r="H8" i="14"/>
  <c r="G8" i="14"/>
  <c r="F8" i="14"/>
  <c r="D8" i="14"/>
  <c r="C8" i="14"/>
  <c r="P7" i="14"/>
  <c r="N7" i="14"/>
  <c r="M7" i="14"/>
  <c r="L7" i="14"/>
  <c r="K7" i="14"/>
  <c r="J7" i="14"/>
  <c r="I7" i="14"/>
  <c r="H7" i="14"/>
  <c r="G7" i="14"/>
  <c r="F7" i="14"/>
  <c r="D7" i="14"/>
  <c r="C7" i="14"/>
  <c r="O9" i="2"/>
  <c r="O6" i="14" s="1"/>
  <c r="N9" i="2"/>
  <c r="N6" i="14" s="1"/>
  <c r="M9" i="2"/>
  <c r="M6" i="14" s="1"/>
  <c r="L9" i="2"/>
  <c r="L6" i="14" s="1"/>
  <c r="K9" i="2"/>
  <c r="K6" i="14" s="1"/>
  <c r="J9" i="2"/>
  <c r="J6" i="14" s="1"/>
  <c r="I9" i="2"/>
  <c r="I6" i="14" s="1"/>
  <c r="H9" i="2"/>
  <c r="H6" i="14" s="1"/>
  <c r="G9" i="2"/>
  <c r="G6" i="14" s="1"/>
  <c r="F9" i="2"/>
  <c r="F6" i="14" s="1"/>
  <c r="D9" i="2"/>
  <c r="D6" i="14" s="1"/>
  <c r="C9" i="2"/>
  <c r="C6" i="14" s="1"/>
  <c r="E14" i="14" l="1"/>
  <c r="Q14" i="14"/>
  <c r="E17" i="14"/>
  <c r="Q17" i="14" s="1"/>
  <c r="E16" i="14"/>
  <c r="Q16" i="14" s="1"/>
  <c r="E12" i="14"/>
  <c r="Q12" i="14" s="1"/>
  <c r="S8" i="7"/>
  <c r="S11" i="14" s="1"/>
  <c r="R8" i="7"/>
  <c r="R11" i="14" s="1"/>
  <c r="E10" i="14"/>
  <c r="Q10" i="14" s="1"/>
  <c r="E15" i="14"/>
  <c r="Q15" i="14" s="1"/>
  <c r="E9" i="14"/>
  <c r="Q9" i="14" s="1"/>
  <c r="Q10" i="5"/>
  <c r="E8" i="14"/>
  <c r="Q8" i="14" s="1"/>
  <c r="P18" i="14"/>
  <c r="C18" i="14"/>
  <c r="I18" i="14"/>
  <c r="J18" i="14"/>
  <c r="F18" i="14"/>
  <c r="N18" i="14"/>
  <c r="E6" i="14"/>
  <c r="Q6" i="14" s="1"/>
  <c r="M18" i="14"/>
  <c r="H18" i="14"/>
  <c r="L18" i="14"/>
  <c r="K18" i="14"/>
  <c r="G18" i="14"/>
  <c r="E5" i="14"/>
  <c r="Q5" i="14" s="1"/>
  <c r="E13" i="8"/>
  <c r="Q13" i="8" s="1"/>
  <c r="Q10" i="8"/>
  <c r="O18" i="14"/>
  <c r="E7" i="14"/>
  <c r="Q7" i="14" s="1"/>
  <c r="T6" i="4"/>
  <c r="T11" i="4" s="1"/>
  <c r="T8" i="14" s="1"/>
  <c r="T10" i="3"/>
  <c r="T10" i="4"/>
  <c r="E9" i="2"/>
  <c r="E8" i="13"/>
  <c r="T10" i="14"/>
  <c r="E15" i="12"/>
  <c r="T10" i="10"/>
  <c r="T14" i="14" s="1"/>
  <c r="E13" i="1"/>
  <c r="Q13" i="1" s="1"/>
  <c r="E10" i="5"/>
  <c r="T13" i="8"/>
  <c r="T12" i="14" s="1"/>
  <c r="Q13" i="3"/>
  <c r="S9" i="11" l="1"/>
  <c r="S15" i="14" s="1"/>
  <c r="R9" i="11"/>
  <c r="R15" i="14" s="1"/>
  <c r="S10" i="5"/>
  <c r="S9" i="14" s="1"/>
  <c r="R10" i="5"/>
  <c r="R9" i="14" s="1"/>
  <c r="S11" i="4"/>
  <c r="S8" i="14" s="1"/>
  <c r="R11" i="4"/>
  <c r="R8" i="14" s="1"/>
  <c r="S13" i="3"/>
  <c r="S7" i="14" s="1"/>
  <c r="R13" i="3"/>
  <c r="R7" i="14" s="1"/>
  <c r="E18" i="14"/>
  <c r="T5" i="14"/>
  <c r="T18" i="14" s="1"/>
  <c r="S13" i="8" l="1"/>
  <c r="S12" i="14" s="1"/>
  <c r="S18" i="14" s="1"/>
  <c r="R13" i="8"/>
  <c r="R12" i="14" l="1"/>
  <c r="R18" i="14" s="1"/>
  <c r="D18" i="14"/>
  <c r="Q18" i="14" s="1"/>
</calcChain>
</file>

<file path=xl/sharedStrings.xml><?xml version="1.0" encoding="utf-8"?>
<sst xmlns="http://schemas.openxmlformats.org/spreadsheetml/2006/main" count="403" uniqueCount="125">
  <si>
    <t>Kód programu – kód podprogramu (aktivity)</t>
  </si>
  <si>
    <t>Názov programu – názov podprogramu (aktivity)</t>
  </si>
  <si>
    <t>Spolu</t>
  </si>
  <si>
    <t>Plánovanie, manažment, kontrola</t>
  </si>
  <si>
    <t>Manažment investícií</t>
  </si>
  <si>
    <t>Správa daní a poplatkov</t>
  </si>
  <si>
    <t>Kontrolná činnosť,petície,sťaž.</t>
  </si>
  <si>
    <t>Propagácia a prezentácia (marketing)</t>
  </si>
  <si>
    <t>Propagácia a prezentácia mesta</t>
  </si>
  <si>
    <t>Internetová komunikácia</t>
  </si>
  <si>
    <t>Mestské noviny – Fiľakovské zvesti</t>
  </si>
  <si>
    <t>Interné služby</t>
  </si>
  <si>
    <t>Správne konanie</t>
  </si>
  <si>
    <t>Činnosť samosprávnych orgánov mesta</t>
  </si>
  <si>
    <t>Vzdelávanie zamestnancov mesta</t>
  </si>
  <si>
    <t>Archív, registratúra</t>
  </si>
  <si>
    <t>Mestský informačný systém</t>
  </si>
  <si>
    <t>Služby pre občanov</t>
  </si>
  <si>
    <t>Činnosť matriky</t>
  </si>
  <si>
    <t>Osvedčovanie listín a podpisov</t>
  </si>
  <si>
    <t>Evidencia obyvateľstva</t>
  </si>
  <si>
    <t>Služby podnikateľom</t>
  </si>
  <si>
    <t>Úradná tabuľa</t>
  </si>
  <si>
    <t>Kamerový systém mesta</t>
  </si>
  <si>
    <t>Civilná ochrana</t>
  </si>
  <si>
    <t xml:space="preserve">Požiarna ochrana </t>
  </si>
  <si>
    <t>Verejnoprospešné služby</t>
  </si>
  <si>
    <t>Nakladanie so zmesovým KO</t>
  </si>
  <si>
    <t xml:space="preserve">Nakladanie so separovaným KO </t>
  </si>
  <si>
    <t>Mechanizácia,doprava, údržba</t>
  </si>
  <si>
    <t>Verejné osvetlenie a mestský rozhlas</t>
  </si>
  <si>
    <t>Výstavba MK</t>
  </si>
  <si>
    <t>Vzdelávanie</t>
  </si>
  <si>
    <t>Materské školy</t>
  </si>
  <si>
    <t>Základné školy</t>
  </si>
  <si>
    <t>Školský úrad</t>
  </si>
  <si>
    <t>Neformálne vzdel. pre deti a mládež</t>
  </si>
  <si>
    <t>Š p o r t</t>
  </si>
  <si>
    <t>Kultúra v meste (činnosť MsKS)</t>
  </si>
  <si>
    <t>Prostredie pre život</t>
  </si>
  <si>
    <t>Sociálne služby</t>
  </si>
  <si>
    <t>Organizovanie stravovania dôchodcov</t>
  </si>
  <si>
    <t>Osobitný príjemca</t>
  </si>
  <si>
    <t>Podporná činnosť</t>
  </si>
  <si>
    <t>Mestský úrad</t>
  </si>
  <si>
    <t>Spol.obecný úrad</t>
  </si>
  <si>
    <t>610 Mzdy</t>
  </si>
  <si>
    <t>620 Odvody</t>
  </si>
  <si>
    <t>630 Materiálové výdavky</t>
  </si>
  <si>
    <t>631 Cestovné</t>
  </si>
  <si>
    <t>632 Energia, voda, komunikácie</t>
  </si>
  <si>
    <t>633 Materiál</t>
  </si>
  <si>
    <t>634 Dopravné</t>
  </si>
  <si>
    <t>635 Údržba a opravy</t>
  </si>
  <si>
    <t>636 Nájomné</t>
  </si>
  <si>
    <t>637 Služby</t>
  </si>
  <si>
    <t>640 Bežné transfery</t>
  </si>
  <si>
    <t>650 Úroky</t>
  </si>
  <si>
    <t>700 Kapitálové výdavky</t>
  </si>
  <si>
    <t>800 Splácanie istín</t>
  </si>
  <si>
    <t>Kultúra a spoločenské aktivity</t>
  </si>
  <si>
    <t xml:space="preserve">Kód programu </t>
  </si>
  <si>
    <t xml:space="preserve">Názov programu </t>
  </si>
  <si>
    <t>Propagácia a prezentácia</t>
  </si>
  <si>
    <t>Bezpečnosť, právo, poriadok</t>
  </si>
  <si>
    <t>Šport</t>
  </si>
  <si>
    <t>Kultúra a spol.aktivity</t>
  </si>
  <si>
    <t>Voľby</t>
  </si>
  <si>
    <t>Aktivačná činnosť, MOS</t>
  </si>
  <si>
    <t>Realizácia nár. projektov</t>
  </si>
  <si>
    <t>Regionálna, národná a medzinárodná spolupráca</t>
  </si>
  <si>
    <t>Prevádzka športového areálu a ihrísk</t>
  </si>
  <si>
    <t>Podpora športových aktivít</t>
  </si>
  <si>
    <t>Knižnica (činnosť HMF)</t>
  </si>
  <si>
    <t>Starostlivosť  o hnuteľné kult.dedičstvo a kultúrne pamiatky mesta (činnosť HMF)</t>
  </si>
  <si>
    <t>Novohradské turistické a informačné centrum (činnosť HMF)</t>
  </si>
  <si>
    <t>Podpora kultúrnych a spoločenských aktivít vykonávaných o.z.</t>
  </si>
  <si>
    <t>Majetkovoprávne vysporiadenie a správa nehnuteľností vo vlastníctve mesta</t>
  </si>
  <si>
    <t>Správa služobných motorových vozidiel - MsÚ</t>
  </si>
  <si>
    <t>Organizácia  občianskych obradov</t>
  </si>
  <si>
    <t>Výstavba a rekonštrukcia MK</t>
  </si>
  <si>
    <t>Údržba cestnej a priľahlej zelene (VPS)</t>
  </si>
  <si>
    <t>Miestne komunikácie</t>
  </si>
  <si>
    <t>Územné a stavebné konanie</t>
  </si>
  <si>
    <t>Vynútené akcie</t>
  </si>
  <si>
    <t>Ochrana prírody a krajiny</t>
  </si>
  <si>
    <t>Odpadové hospodárstvo</t>
  </si>
  <si>
    <t>6.1.1</t>
  </si>
  <si>
    <t>6.1.2</t>
  </si>
  <si>
    <t>6.1.3</t>
  </si>
  <si>
    <t>6.1.4</t>
  </si>
  <si>
    <t>Správa mestského parku</t>
  </si>
  <si>
    <t>Správa tržnice</t>
  </si>
  <si>
    <t>Cintorínske služby</t>
  </si>
  <si>
    <t>Manažment a ekonomické služby VPS</t>
  </si>
  <si>
    <t>Kompostáreň</t>
  </si>
  <si>
    <t>Inertná skládka</t>
  </si>
  <si>
    <t>Oprava a údržba MK a verejných priestranstiev (VPS)</t>
  </si>
  <si>
    <t>Verejný poriadok a bezpečnosť (Mestská polícia)</t>
  </si>
  <si>
    <t>Miestna občianska poriadková služba (MOPS)</t>
  </si>
  <si>
    <t>Bezpečnosť</t>
  </si>
  <si>
    <t>Podpora školskej dochádzky</t>
  </si>
  <si>
    <t>Záujmové vzdelávanie  (ZUŠ, ŠKD)</t>
  </si>
  <si>
    <t>Školské stravovanie (MŠ, ZŠ)</t>
  </si>
  <si>
    <t>Jednorázová sociálna výpomoc</t>
  </si>
  <si>
    <t>Opatrovateľská a prepravná služba  (n.o. Nezábudka )</t>
  </si>
  <si>
    <t>Denný stacionár</t>
  </si>
  <si>
    <t>Dotácie pre deti (ÚPSVR)</t>
  </si>
  <si>
    <t>Zariadenie domova seniorov (n.o. Nezábudka)</t>
  </si>
  <si>
    <t>Sociálne služby (národné projekt)</t>
  </si>
  <si>
    <t>12.7.1</t>
  </si>
  <si>
    <t>12.7.2</t>
  </si>
  <si>
    <t>Terénna sociálna práca</t>
  </si>
  <si>
    <t>Komunitné centrum</t>
  </si>
  <si>
    <t>Vedenie mesta</t>
  </si>
  <si>
    <t>Strategické plánovanie</t>
  </si>
  <si>
    <t>Rozpočtovnícto a audit</t>
  </si>
  <si>
    <t>Členstvo v organizáciách a združeniach</t>
  </si>
  <si>
    <t>Znalecké a poradenské služby</t>
  </si>
  <si>
    <t>Spolu 2019</t>
  </si>
  <si>
    <t>Skutočnosť 2017</t>
  </si>
  <si>
    <t>Spolu 2020</t>
  </si>
  <si>
    <t>Schválený rozpočet 2019</t>
  </si>
  <si>
    <t>Očakávaná skutočnosť 2019</t>
  </si>
  <si>
    <t>Skutočnosť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</si>
</sst>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320">
    <xf numFmtId="0" fontId="0" fillId="0" borderId="0" xfId="0"/>
    <xf numFmtId="0" fontId="4" fillId="0" borderId="8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center" wrapText="1"/>
    </xf>
    <xf numFmtId="16" fontId="1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0" fillId="0" borderId="0" xfId="0" applyBorder="1"/>
    <xf numFmtId="2" fontId="0" fillId="0" borderId="0" xfId="0" applyNumberFormat="1" applyBorder="1"/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17" fontId="1" fillId="0" borderId="0" xfId="0" applyNumberFormat="1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5" fillId="0" borderId="0" xfId="0" applyFont="1"/>
    <xf numFmtId="0" fontId="2" fillId="0" borderId="7" xfId="0" applyFont="1" applyBorder="1" applyAlignment="1">
      <alignment horizontal="center" vertical="center" wrapText="1"/>
    </xf>
    <xf numFmtId="2" fontId="0" fillId="0" borderId="0" xfId="0" applyNumberFormat="1"/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15" fillId="0" borderId="0" xfId="0" applyFont="1"/>
    <xf numFmtId="0" fontId="7" fillId="0" borderId="0" xfId="0" applyFont="1"/>
    <xf numFmtId="0" fontId="3" fillId="0" borderId="19" xfId="0" applyFont="1" applyBorder="1" applyAlignment="1">
      <alignment vertical="center" wrapText="1"/>
    </xf>
    <xf numFmtId="164" fontId="0" fillId="0" borderId="6" xfId="0" applyNumberFormat="1" applyBorder="1" applyAlignment="1">
      <alignment vertical="center"/>
    </xf>
    <xf numFmtId="164" fontId="0" fillId="3" borderId="6" xfId="0" applyNumberFormat="1" applyFill="1" applyBorder="1" applyAlignment="1">
      <alignment vertical="center"/>
    </xf>
    <xf numFmtId="164" fontId="0" fillId="5" borderId="6" xfId="0" applyNumberFormat="1" applyFill="1" applyBorder="1" applyAlignment="1">
      <alignment vertical="center"/>
    </xf>
    <xf numFmtId="164" fontId="8" fillId="2" borderId="3" xfId="0" applyNumberFormat="1" applyFont="1" applyFill="1" applyBorder="1" applyAlignment="1">
      <alignment vertical="center"/>
    </xf>
    <xf numFmtId="164" fontId="0" fillId="0" borderId="3" xfId="0" applyNumberFormat="1" applyBorder="1" applyAlignment="1">
      <alignment vertical="center"/>
    </xf>
    <xf numFmtId="164" fontId="15" fillId="0" borderId="6" xfId="0" applyNumberFormat="1" applyFont="1" applyBorder="1" applyAlignment="1">
      <alignment vertical="center"/>
    </xf>
    <xf numFmtId="164" fontId="7" fillId="0" borderId="6" xfId="0" applyNumberFormat="1" applyFont="1" applyBorder="1" applyAlignment="1">
      <alignment vertical="center"/>
    </xf>
    <xf numFmtId="164" fontId="15" fillId="0" borderId="3" xfId="0" applyNumberFormat="1" applyFont="1" applyBorder="1" applyAlignment="1">
      <alignment vertical="center"/>
    </xf>
    <xf numFmtId="164" fontId="7" fillId="0" borderId="3" xfId="0" applyNumberFormat="1" applyFont="1" applyBorder="1" applyAlignment="1">
      <alignment vertical="center"/>
    </xf>
    <xf numFmtId="164" fontId="0" fillId="3" borderId="3" xfId="0" applyNumberFormat="1" applyFill="1" applyBorder="1" applyAlignment="1">
      <alignment vertical="center"/>
    </xf>
    <xf numFmtId="164" fontId="0" fillId="5" borderId="3" xfId="0" applyNumberFormat="1" applyFill="1" applyBorder="1" applyAlignment="1">
      <alignment vertical="center"/>
    </xf>
    <xf numFmtId="164" fontId="0" fillId="0" borderId="5" xfId="0" applyNumberFormat="1" applyBorder="1" applyAlignment="1">
      <alignment vertical="center"/>
    </xf>
    <xf numFmtId="164" fontId="0" fillId="3" borderId="5" xfId="0" applyNumberFormat="1" applyFill="1" applyBorder="1" applyAlignment="1">
      <alignment vertical="center"/>
    </xf>
    <xf numFmtId="164" fontId="0" fillId="5" borderId="5" xfId="0" applyNumberFormat="1" applyFill="1" applyBorder="1" applyAlignment="1">
      <alignment vertical="center"/>
    </xf>
    <xf numFmtId="164" fontId="0" fillId="0" borderId="19" xfId="0" applyNumberFormat="1" applyBorder="1" applyAlignment="1">
      <alignment vertical="center"/>
    </xf>
    <xf numFmtId="164" fontId="15" fillId="0" borderId="5" xfId="0" applyNumberFormat="1" applyFont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5" fillId="0" borderId="7" xfId="0" applyNumberFormat="1" applyFont="1" applyBorder="1" applyAlignment="1">
      <alignment vertical="center"/>
    </xf>
    <xf numFmtId="164" fontId="5" fillId="0" borderId="8" xfId="0" applyNumberFormat="1" applyFont="1" applyBorder="1" applyAlignment="1">
      <alignment vertical="center"/>
    </xf>
    <xf numFmtId="164" fontId="5" fillId="3" borderId="8" xfId="0" applyNumberFormat="1" applyFont="1" applyFill="1" applyBorder="1" applyAlignment="1">
      <alignment vertical="center"/>
    </xf>
    <xf numFmtId="164" fontId="5" fillId="5" borderId="8" xfId="0" applyNumberFormat="1" applyFont="1" applyFill="1" applyBorder="1" applyAlignment="1">
      <alignment vertical="center"/>
    </xf>
    <xf numFmtId="164" fontId="8" fillId="2" borderId="8" xfId="0" applyNumberFormat="1" applyFont="1" applyFill="1" applyBorder="1" applyAlignment="1">
      <alignment vertical="center"/>
    </xf>
    <xf numFmtId="164" fontId="16" fillId="0" borderId="8" xfId="0" applyNumberFormat="1" applyFont="1" applyBorder="1" applyAlignment="1">
      <alignment vertical="center"/>
    </xf>
    <xf numFmtId="164" fontId="14" fillId="0" borderId="25" xfId="0" applyNumberFormat="1" applyFont="1" applyBorder="1" applyAlignment="1">
      <alignment vertical="center"/>
    </xf>
    <xf numFmtId="164" fontId="5" fillId="0" borderId="9" xfId="0" applyNumberFormat="1" applyFont="1" applyBorder="1" applyAlignment="1">
      <alignment vertical="center"/>
    </xf>
    <xf numFmtId="164" fontId="0" fillId="0" borderId="6" xfId="0" applyNumberFormat="1" applyFill="1" applyBorder="1" applyAlignment="1">
      <alignment vertical="center"/>
    </xf>
    <xf numFmtId="164" fontId="9" fillId="2" borderId="6" xfId="0" applyNumberFormat="1" applyFont="1" applyFill="1" applyBorder="1" applyAlignment="1">
      <alignment vertical="center"/>
    </xf>
    <xf numFmtId="164" fontId="9" fillId="4" borderId="6" xfId="0" applyNumberFormat="1" applyFont="1" applyFill="1" applyBorder="1" applyAlignment="1">
      <alignment vertical="center"/>
    </xf>
    <xf numFmtId="164" fontId="7" fillId="0" borderId="23" xfId="0" applyNumberFormat="1" applyFont="1" applyBorder="1" applyAlignment="1">
      <alignment vertical="center"/>
    </xf>
    <xf numFmtId="164" fontId="9" fillId="4" borderId="3" xfId="0" applyNumberFormat="1" applyFont="1" applyFill="1" applyBorder="1" applyAlignment="1">
      <alignment vertical="center"/>
    </xf>
    <xf numFmtId="164" fontId="7" fillId="0" borderId="36" xfId="0" applyNumberFormat="1" applyFont="1" applyBorder="1" applyAlignment="1">
      <alignment vertical="center"/>
    </xf>
    <xf numFmtId="164" fontId="9" fillId="4" borderId="5" xfId="0" applyNumberFormat="1" applyFont="1" applyFill="1" applyBorder="1" applyAlignment="1">
      <alignment vertical="center"/>
    </xf>
    <xf numFmtId="164" fontId="8" fillId="4" borderId="8" xfId="0" applyNumberFormat="1" applyFont="1" applyFill="1" applyBorder="1" applyAlignment="1">
      <alignment vertical="center"/>
    </xf>
    <xf numFmtId="164" fontId="0" fillId="0" borderId="3" xfId="0" applyNumberFormat="1" applyFill="1" applyBorder="1" applyAlignment="1">
      <alignment vertical="center"/>
    </xf>
    <xf numFmtId="164" fontId="0" fillId="0" borderId="3" xfId="0" applyNumberFormat="1" applyFont="1" applyBorder="1" applyAlignment="1">
      <alignment vertical="center"/>
    </xf>
    <xf numFmtId="164" fontId="7" fillId="0" borderId="14" xfId="0" applyNumberFormat="1" applyFont="1" applyFill="1" applyBorder="1" applyAlignment="1">
      <alignment vertical="center"/>
    </xf>
    <xf numFmtId="164" fontId="0" fillId="0" borderId="14" xfId="0" applyNumberFormat="1" applyFill="1" applyBorder="1" applyAlignment="1">
      <alignment vertical="center"/>
    </xf>
    <xf numFmtId="164" fontId="9" fillId="2" borderId="3" xfId="0" applyNumberFormat="1" applyFont="1" applyFill="1" applyBorder="1" applyAlignment="1">
      <alignment vertical="center"/>
    </xf>
    <xf numFmtId="165" fontId="0" fillId="0" borderId="6" xfId="0" applyNumberFormat="1" applyBorder="1" applyAlignment="1">
      <alignment vertical="center"/>
    </xf>
    <xf numFmtId="165" fontId="0" fillId="0" borderId="6" xfId="0" applyNumberFormat="1" applyFont="1" applyBorder="1" applyAlignment="1">
      <alignment vertical="center"/>
    </xf>
    <xf numFmtId="165" fontId="0" fillId="3" borderId="6" xfId="0" applyNumberFormat="1" applyFont="1" applyFill="1" applyBorder="1" applyAlignment="1">
      <alignment vertical="center"/>
    </xf>
    <xf numFmtId="165" fontId="0" fillId="5" borderId="6" xfId="0" applyNumberFormat="1" applyFill="1" applyBorder="1" applyAlignment="1">
      <alignment vertical="center"/>
    </xf>
    <xf numFmtId="165" fontId="15" fillId="0" borderId="6" xfId="0" applyNumberFormat="1" applyFont="1" applyBorder="1" applyAlignment="1">
      <alignment vertical="center"/>
    </xf>
    <xf numFmtId="165" fontId="7" fillId="0" borderId="6" xfId="0" applyNumberFormat="1" applyFont="1" applyBorder="1" applyAlignment="1">
      <alignment vertical="center"/>
    </xf>
    <xf numFmtId="165" fontId="0" fillId="0" borderId="3" xfId="0" applyNumberFormat="1" applyBorder="1" applyAlignment="1">
      <alignment vertical="center"/>
    </xf>
    <xf numFmtId="165" fontId="0" fillId="3" borderId="3" xfId="0" applyNumberFormat="1" applyFill="1" applyBorder="1" applyAlignment="1">
      <alignment vertical="center"/>
    </xf>
    <xf numFmtId="165" fontId="0" fillId="5" borderId="3" xfId="0" applyNumberFormat="1" applyFill="1" applyBorder="1" applyAlignment="1">
      <alignment vertical="center"/>
    </xf>
    <xf numFmtId="165" fontId="0" fillId="0" borderId="3" xfId="0" applyNumberFormat="1" applyFont="1" applyBorder="1" applyAlignment="1">
      <alignment vertical="center"/>
    </xf>
    <xf numFmtId="165" fontId="15" fillId="0" borderId="3" xfId="0" applyNumberFormat="1" applyFont="1" applyBorder="1" applyAlignment="1">
      <alignment vertical="center"/>
    </xf>
    <xf numFmtId="165" fontId="7" fillId="0" borderId="3" xfId="0" applyNumberFormat="1" applyFont="1" applyBorder="1" applyAlignment="1">
      <alignment vertical="center"/>
    </xf>
    <xf numFmtId="165" fontId="0" fillId="0" borderId="5" xfId="0" applyNumberFormat="1" applyBorder="1" applyAlignment="1">
      <alignment vertical="center"/>
    </xf>
    <xf numFmtId="165" fontId="0" fillId="3" borderId="5" xfId="0" applyNumberFormat="1" applyFill="1" applyBorder="1" applyAlignment="1">
      <alignment vertical="center"/>
    </xf>
    <xf numFmtId="165" fontId="0" fillId="5" borderId="5" xfId="0" applyNumberFormat="1" applyFill="1" applyBorder="1" applyAlignment="1">
      <alignment vertical="center"/>
    </xf>
    <xf numFmtId="165" fontId="0" fillId="0" borderId="5" xfId="0" applyNumberFormat="1" applyFont="1" applyBorder="1" applyAlignment="1">
      <alignment vertical="center"/>
    </xf>
    <xf numFmtId="165" fontId="15" fillId="0" borderId="5" xfId="0" applyNumberFormat="1" applyFont="1" applyBorder="1" applyAlignment="1">
      <alignment vertical="center"/>
    </xf>
    <xf numFmtId="165" fontId="7" fillId="0" borderId="5" xfId="0" applyNumberFormat="1" applyFont="1" applyBorder="1" applyAlignment="1">
      <alignment vertical="center"/>
    </xf>
    <xf numFmtId="165" fontId="5" fillId="0" borderId="8" xfId="0" applyNumberFormat="1" applyFont="1" applyBorder="1" applyAlignment="1">
      <alignment vertical="center"/>
    </xf>
    <xf numFmtId="165" fontId="5" fillId="3" borderId="8" xfId="0" applyNumberFormat="1" applyFont="1" applyFill="1" applyBorder="1" applyAlignment="1">
      <alignment vertical="center"/>
    </xf>
    <xf numFmtId="165" fontId="5" fillId="5" borderId="8" xfId="0" applyNumberFormat="1" applyFont="1" applyFill="1" applyBorder="1" applyAlignment="1">
      <alignment vertical="center"/>
    </xf>
    <xf numFmtId="165" fontId="8" fillId="2" borderId="8" xfId="0" applyNumberFormat="1" applyFont="1" applyFill="1" applyBorder="1" applyAlignment="1">
      <alignment vertical="center"/>
    </xf>
    <xf numFmtId="165" fontId="16" fillId="0" borderId="8" xfId="0" applyNumberFormat="1" applyFont="1" applyBorder="1" applyAlignment="1">
      <alignment vertical="center"/>
    </xf>
    <xf numFmtId="165" fontId="8" fillId="2" borderId="3" xfId="0" applyNumberFormat="1" applyFont="1" applyFill="1" applyBorder="1" applyAlignment="1">
      <alignment vertical="center"/>
    </xf>
    <xf numFmtId="165" fontId="7" fillId="0" borderId="23" xfId="0" applyNumberFormat="1" applyFont="1" applyBorder="1" applyAlignment="1">
      <alignment vertical="center"/>
    </xf>
    <xf numFmtId="165" fontId="7" fillId="0" borderId="36" xfId="0" applyNumberFormat="1" applyFont="1" applyBorder="1" applyAlignment="1">
      <alignment vertical="center"/>
    </xf>
    <xf numFmtId="165" fontId="0" fillId="0" borderId="6" xfId="0" applyNumberFormat="1" applyFill="1" applyBorder="1" applyAlignment="1">
      <alignment vertical="center"/>
    </xf>
    <xf numFmtId="165" fontId="0" fillId="0" borderId="3" xfId="0" applyNumberFormat="1" applyFill="1" applyBorder="1" applyAlignment="1">
      <alignment vertical="center"/>
    </xf>
    <xf numFmtId="165" fontId="15" fillId="0" borderId="3" xfId="0" applyNumberFormat="1" applyFont="1" applyFill="1" applyBorder="1" applyAlignment="1">
      <alignment vertical="center"/>
    </xf>
    <xf numFmtId="165" fontId="7" fillId="0" borderId="36" xfId="0" applyNumberFormat="1" applyFont="1" applyFill="1" applyBorder="1" applyAlignment="1">
      <alignment vertical="center"/>
    </xf>
    <xf numFmtId="165" fontId="0" fillId="0" borderId="19" xfId="0" applyNumberFormat="1" applyBorder="1" applyAlignment="1">
      <alignment vertical="center"/>
    </xf>
    <xf numFmtId="165" fontId="7" fillId="0" borderId="35" xfId="0" applyNumberFormat="1" applyFont="1" applyBorder="1" applyAlignment="1">
      <alignment vertical="center"/>
    </xf>
    <xf numFmtId="165" fontId="5" fillId="0" borderId="25" xfId="0" applyNumberFormat="1" applyFont="1" applyBorder="1" applyAlignment="1">
      <alignment vertical="center"/>
    </xf>
    <xf numFmtId="165" fontId="0" fillId="0" borderId="9" xfId="0" applyNumberFormat="1" applyBorder="1" applyAlignment="1">
      <alignment vertical="center"/>
    </xf>
    <xf numFmtId="165" fontId="0" fillId="5" borderId="19" xfId="0" applyNumberFormat="1" applyFill="1" applyBorder="1" applyAlignment="1">
      <alignment vertical="center"/>
    </xf>
    <xf numFmtId="165" fontId="0" fillId="3" borderId="6" xfId="0" applyNumberFormat="1" applyFill="1" applyBorder="1" applyAlignment="1">
      <alignment vertical="center"/>
    </xf>
    <xf numFmtId="165" fontId="0" fillId="3" borderId="19" xfId="0" applyNumberFormat="1" applyFill="1" applyBorder="1" applyAlignment="1">
      <alignment vertical="center"/>
    </xf>
    <xf numFmtId="165" fontId="0" fillId="0" borderId="5" xfId="0" applyNumberFormat="1" applyFill="1" applyBorder="1" applyAlignment="1">
      <alignment vertical="center"/>
    </xf>
    <xf numFmtId="165" fontId="4" fillId="0" borderId="8" xfId="0" applyNumberFormat="1" applyFont="1" applyBorder="1" applyAlignment="1">
      <alignment vertical="center"/>
    </xf>
    <xf numFmtId="165" fontId="14" fillId="0" borderId="25" xfId="0" applyNumberFormat="1" applyFont="1" applyBorder="1" applyAlignment="1">
      <alignment vertical="center"/>
    </xf>
    <xf numFmtId="165" fontId="8" fillId="2" borderId="5" xfId="0" applyNumberFormat="1" applyFont="1" applyFill="1" applyBorder="1" applyAlignment="1">
      <alignment vertical="center"/>
    </xf>
    <xf numFmtId="164" fontId="0" fillId="0" borderId="21" xfId="0" applyNumberFormat="1" applyFont="1" applyBorder="1" applyAlignment="1">
      <alignment vertical="center"/>
    </xf>
    <xf numFmtId="164" fontId="0" fillId="3" borderId="21" xfId="0" applyNumberFormat="1" applyFont="1" applyFill="1" applyBorder="1" applyAlignment="1">
      <alignment vertical="center"/>
    </xf>
    <xf numFmtId="164" fontId="0" fillId="5" borderId="21" xfId="0" applyNumberFormat="1" applyFont="1" applyFill="1" applyBorder="1" applyAlignment="1">
      <alignment vertical="center"/>
    </xf>
    <xf numFmtId="164" fontId="8" fillId="2" borderId="21" xfId="0" applyNumberFormat="1" applyFont="1" applyFill="1" applyBorder="1" applyAlignment="1">
      <alignment vertical="center"/>
    </xf>
    <xf numFmtId="164" fontId="0" fillId="0" borderId="21" xfId="0" applyNumberFormat="1" applyBorder="1" applyAlignment="1">
      <alignment vertical="center"/>
    </xf>
    <xf numFmtId="164" fontId="7" fillId="0" borderId="21" xfId="0" applyNumberFormat="1" applyFont="1" applyBorder="1" applyAlignment="1">
      <alignment vertical="center"/>
    </xf>
    <xf numFmtId="164" fontId="15" fillId="0" borderId="21" xfId="0" applyNumberFormat="1" applyFont="1" applyBorder="1" applyAlignment="1">
      <alignment vertical="center"/>
    </xf>
    <xf numFmtId="164" fontId="7" fillId="0" borderId="24" xfId="0" applyNumberFormat="1" applyFont="1" applyFill="1" applyBorder="1" applyAlignment="1">
      <alignment vertical="center"/>
    </xf>
    <xf numFmtId="164" fontId="0" fillId="0" borderId="24" xfId="0" applyNumberFormat="1" applyFill="1" applyBorder="1" applyAlignment="1">
      <alignment vertical="center"/>
    </xf>
    <xf numFmtId="164" fontId="0" fillId="0" borderId="39" xfId="0" applyNumberFormat="1" applyFont="1" applyBorder="1" applyAlignment="1">
      <alignment vertical="center"/>
    </xf>
    <xf numFmtId="164" fontId="0" fillId="3" borderId="39" xfId="0" applyNumberFormat="1" applyFont="1" applyFill="1" applyBorder="1" applyAlignment="1">
      <alignment vertical="center"/>
    </xf>
    <xf numFmtId="164" fontId="0" fillId="5" borderId="39" xfId="0" applyNumberFormat="1" applyFont="1" applyFill="1" applyBorder="1" applyAlignment="1">
      <alignment vertical="center"/>
    </xf>
    <xf numFmtId="164" fontId="8" fillId="2" borderId="39" xfId="0" applyNumberFormat="1" applyFont="1" applyFill="1" applyBorder="1" applyAlignment="1">
      <alignment vertical="center"/>
    </xf>
    <xf numFmtId="164" fontId="0" fillId="0" borderId="39" xfId="0" applyNumberFormat="1" applyBorder="1" applyAlignment="1">
      <alignment vertical="center"/>
    </xf>
    <xf numFmtId="164" fontId="7" fillId="0" borderId="39" xfId="0" applyNumberFormat="1" applyFont="1" applyBorder="1" applyAlignment="1">
      <alignment vertical="center"/>
    </xf>
    <xf numFmtId="164" fontId="15" fillId="0" borderId="39" xfId="0" applyNumberFormat="1" applyFont="1" applyBorder="1" applyAlignment="1">
      <alignment vertical="center"/>
    </xf>
    <xf numFmtId="164" fontId="7" fillId="0" borderId="51" xfId="0" applyNumberFormat="1" applyFont="1" applyFill="1" applyBorder="1" applyAlignment="1">
      <alignment vertical="center"/>
    </xf>
    <xf numFmtId="164" fontId="0" fillId="0" borderId="51" xfId="0" applyNumberFormat="1" applyFill="1" applyBorder="1" applyAlignment="1">
      <alignment vertical="center"/>
    </xf>
    <xf numFmtId="165" fontId="9" fillId="4" borderId="6" xfId="0" applyNumberFormat="1" applyFont="1" applyFill="1" applyBorder="1" applyAlignment="1">
      <alignment vertical="center"/>
    </xf>
    <xf numFmtId="165" fontId="9" fillId="4" borderId="3" xfId="0" applyNumberFormat="1" applyFont="1" applyFill="1" applyBorder="1" applyAlignment="1">
      <alignment vertical="center"/>
    </xf>
    <xf numFmtId="165" fontId="9" fillId="4" borderId="5" xfId="0" applyNumberFormat="1" applyFont="1" applyFill="1" applyBorder="1" applyAlignment="1">
      <alignment vertical="center"/>
    </xf>
    <xf numFmtId="165" fontId="8" fillId="4" borderId="8" xfId="0" applyNumberFormat="1" applyFont="1" applyFill="1" applyBorder="1" applyAlignment="1">
      <alignment vertical="center"/>
    </xf>
    <xf numFmtId="165" fontId="5" fillId="0" borderId="9" xfId="0" applyNumberFormat="1" applyFont="1" applyBorder="1" applyAlignment="1">
      <alignment vertical="center"/>
    </xf>
    <xf numFmtId="165" fontId="0" fillId="5" borderId="6" xfId="0" applyNumberFormat="1" applyFont="1" applyFill="1" applyBorder="1" applyAlignment="1">
      <alignment vertical="center"/>
    </xf>
    <xf numFmtId="165" fontId="0" fillId="3" borderId="3" xfId="0" applyNumberFormat="1" applyFont="1" applyFill="1" applyBorder="1" applyAlignment="1">
      <alignment vertical="center"/>
    </xf>
    <xf numFmtId="165" fontId="0" fillId="5" borderId="3" xfId="0" applyNumberFormat="1" applyFont="1" applyFill="1" applyBorder="1" applyAlignment="1">
      <alignment vertical="center"/>
    </xf>
    <xf numFmtId="165" fontId="0" fillId="0" borderId="19" xfId="0" applyNumberFormat="1" applyFont="1" applyBorder="1" applyAlignment="1">
      <alignment vertical="center"/>
    </xf>
    <xf numFmtId="165" fontId="0" fillId="3" borderId="5" xfId="0" applyNumberFormat="1" applyFont="1" applyFill="1" applyBorder="1" applyAlignment="1">
      <alignment vertical="center"/>
    </xf>
    <xf numFmtId="165" fontId="0" fillId="5" borderId="5" xfId="0" applyNumberFormat="1" applyFont="1" applyFill="1" applyBorder="1" applyAlignment="1">
      <alignment vertical="center"/>
    </xf>
    <xf numFmtId="165" fontId="15" fillId="0" borderId="19" xfId="0" applyNumberFormat="1" applyFont="1" applyBorder="1" applyAlignment="1">
      <alignment vertical="center"/>
    </xf>
    <xf numFmtId="165" fontId="7" fillId="0" borderId="22" xfId="0" applyNumberFormat="1" applyFont="1" applyBorder="1" applyAlignment="1">
      <alignment vertical="center"/>
    </xf>
    <xf numFmtId="165" fontId="5" fillId="0" borderId="38" xfId="0" applyNumberFormat="1" applyFont="1" applyBorder="1" applyAlignment="1">
      <alignment vertical="center"/>
    </xf>
    <xf numFmtId="164" fontId="14" fillId="0" borderId="9" xfId="0" applyNumberFormat="1" applyFont="1" applyBorder="1" applyAlignment="1">
      <alignment vertical="center"/>
    </xf>
    <xf numFmtId="0" fontId="6" fillId="2" borderId="13" xfId="0" applyFont="1" applyFill="1" applyBorder="1" applyAlignment="1">
      <alignment horizontal="center" vertical="center"/>
    </xf>
    <xf numFmtId="165" fontId="5" fillId="0" borderId="52" xfId="0" applyNumberFormat="1" applyFont="1" applyBorder="1" applyAlignment="1">
      <alignment vertical="center"/>
    </xf>
    <xf numFmtId="165" fontId="0" fillId="3" borderId="39" xfId="0" applyNumberFormat="1" applyFill="1" applyBorder="1" applyAlignment="1">
      <alignment vertical="center"/>
    </xf>
    <xf numFmtId="165" fontId="0" fillId="5" borderId="39" xfId="0" applyNumberFormat="1" applyFill="1" applyBorder="1" applyAlignment="1">
      <alignment vertical="center"/>
    </xf>
    <xf numFmtId="165" fontId="8" fillId="2" borderId="39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 wrapText="1"/>
    </xf>
    <xf numFmtId="0" fontId="5" fillId="0" borderId="25" xfId="0" applyFont="1" applyBorder="1" applyAlignment="1">
      <alignment vertical="top" wrapText="1"/>
    </xf>
    <xf numFmtId="164" fontId="9" fillId="2" borderId="5" xfId="0" applyNumberFormat="1" applyFont="1" applyFill="1" applyBorder="1" applyAlignment="1">
      <alignment vertical="center"/>
    </xf>
    <xf numFmtId="0" fontId="19" fillId="0" borderId="3" xfId="0" applyFont="1" applyBorder="1" applyAlignment="1">
      <alignment vertical="top" wrapText="1"/>
    </xf>
    <xf numFmtId="0" fontId="5" fillId="0" borderId="8" xfId="0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 wrapText="1"/>
    </xf>
    <xf numFmtId="165" fontId="8" fillId="2" borderId="6" xfId="0" applyNumberFormat="1" applyFont="1" applyFill="1" applyBorder="1" applyAlignment="1">
      <alignment vertical="center"/>
    </xf>
    <xf numFmtId="165" fontId="0" fillId="5" borderId="8" xfId="0" applyNumberFormat="1" applyFill="1" applyBorder="1" applyAlignment="1">
      <alignment vertical="center"/>
    </xf>
    <xf numFmtId="165" fontId="8" fillId="2" borderId="19" xfId="0" applyNumberFormat="1" applyFont="1" applyFill="1" applyBorder="1" applyAlignment="1">
      <alignment vertical="center"/>
    </xf>
    <xf numFmtId="0" fontId="3" fillId="0" borderId="19" xfId="0" applyFont="1" applyBorder="1" applyAlignment="1">
      <alignment vertical="top" wrapText="1"/>
    </xf>
    <xf numFmtId="164" fontId="8" fillId="2" borderId="25" xfId="0" applyNumberFormat="1" applyFont="1" applyFill="1" applyBorder="1" applyAlignment="1">
      <alignment vertical="center"/>
    </xf>
    <xf numFmtId="164" fontId="0" fillId="0" borderId="6" xfId="0" applyNumberFormat="1" applyFont="1" applyBorder="1" applyAlignment="1">
      <alignment vertical="center"/>
    </xf>
    <xf numFmtId="164" fontId="0" fillId="3" borderId="6" xfId="0" applyNumberFormat="1" applyFont="1" applyFill="1" applyBorder="1" applyAlignment="1">
      <alignment vertical="center"/>
    </xf>
    <xf numFmtId="164" fontId="0" fillId="5" borderId="6" xfId="0" applyNumberFormat="1" applyFont="1" applyFill="1" applyBorder="1" applyAlignment="1">
      <alignment vertical="center"/>
    </xf>
    <xf numFmtId="164" fontId="8" fillId="2" borderId="23" xfId="0" applyNumberFormat="1" applyFont="1" applyFill="1" applyBorder="1" applyAlignment="1">
      <alignment vertical="center"/>
    </xf>
    <xf numFmtId="164" fontId="0" fillId="0" borderId="23" xfId="0" applyNumberFormat="1" applyBorder="1" applyAlignment="1">
      <alignment vertical="center"/>
    </xf>
    <xf numFmtId="164" fontId="9" fillId="4" borderId="23" xfId="0" applyNumberFormat="1" applyFont="1" applyFill="1" applyBorder="1" applyAlignment="1">
      <alignment vertical="center"/>
    </xf>
    <xf numFmtId="164" fontId="18" fillId="0" borderId="3" xfId="0" applyNumberFormat="1" applyFont="1" applyBorder="1" applyAlignment="1">
      <alignment vertical="center"/>
    </xf>
    <xf numFmtId="164" fontId="0" fillId="3" borderId="3" xfId="0" applyNumberFormat="1" applyFont="1" applyFill="1" applyBorder="1" applyAlignment="1">
      <alignment vertical="center"/>
    </xf>
    <xf numFmtId="164" fontId="0" fillId="5" borderId="3" xfId="0" applyNumberFormat="1" applyFont="1" applyFill="1" applyBorder="1" applyAlignment="1">
      <alignment vertical="center"/>
    </xf>
    <xf numFmtId="164" fontId="0" fillId="0" borderId="19" xfId="0" applyNumberFormat="1" applyFont="1" applyBorder="1" applyAlignment="1">
      <alignment vertical="center"/>
    </xf>
    <xf numFmtId="164" fontId="0" fillId="3" borderId="19" xfId="0" applyNumberFormat="1" applyFont="1" applyFill="1" applyBorder="1" applyAlignment="1">
      <alignment vertical="center"/>
    </xf>
    <xf numFmtId="164" fontId="0" fillId="5" borderId="19" xfId="0" applyNumberFormat="1" applyFont="1" applyFill="1" applyBorder="1" applyAlignment="1">
      <alignment vertical="center"/>
    </xf>
    <xf numFmtId="164" fontId="8" fillId="2" borderId="22" xfId="0" applyNumberFormat="1" applyFont="1" applyFill="1" applyBorder="1" applyAlignment="1">
      <alignment vertical="center"/>
    </xf>
    <xf numFmtId="164" fontId="0" fillId="0" borderId="22" xfId="0" applyNumberFormat="1" applyBorder="1" applyAlignment="1">
      <alignment vertical="center"/>
    </xf>
    <xf numFmtId="164" fontId="9" fillId="4" borderId="22" xfId="0" applyNumberFormat="1" applyFont="1" applyFill="1" applyBorder="1" applyAlignment="1">
      <alignment vertical="center"/>
    </xf>
    <xf numFmtId="0" fontId="4" fillId="0" borderId="33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6" fillId="2" borderId="20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vertical="center" wrapText="1"/>
    </xf>
    <xf numFmtId="0" fontId="6" fillId="2" borderId="49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vertical="center" wrapText="1"/>
    </xf>
    <xf numFmtId="16" fontId="1" fillId="6" borderId="13" xfId="0" applyNumberFormat="1" applyFont="1" applyFill="1" applyBorder="1" applyAlignment="1">
      <alignment vertical="top" wrapText="1"/>
    </xf>
    <xf numFmtId="16" fontId="1" fillId="6" borderId="18" xfId="0" applyNumberFormat="1" applyFont="1" applyFill="1" applyBorder="1" applyAlignment="1">
      <alignment vertical="top" wrapText="1"/>
    </xf>
    <xf numFmtId="16" fontId="1" fillId="6" borderId="15" xfId="0" applyNumberFormat="1" applyFont="1" applyFill="1" applyBorder="1" applyAlignment="1">
      <alignment vertical="top" wrapText="1"/>
    </xf>
    <xf numFmtId="0" fontId="2" fillId="6" borderId="7" xfId="0" applyFont="1" applyFill="1" applyBorder="1" applyAlignment="1">
      <alignment horizontal="center" vertical="center" wrapText="1"/>
    </xf>
    <xf numFmtId="16" fontId="1" fillId="6" borderId="32" xfId="0" applyNumberFormat="1" applyFont="1" applyFill="1" applyBorder="1" applyAlignment="1">
      <alignment vertical="center" wrapText="1"/>
    </xf>
    <xf numFmtId="16" fontId="1" fillId="6" borderId="18" xfId="0" applyNumberFormat="1" applyFont="1" applyFill="1" applyBorder="1" applyAlignment="1">
      <alignment vertical="center" wrapText="1"/>
    </xf>
    <xf numFmtId="16" fontId="1" fillId="6" borderId="13" xfId="0" applyNumberFormat="1" applyFont="1" applyFill="1" applyBorder="1" applyAlignment="1">
      <alignment vertical="center" wrapText="1"/>
    </xf>
    <xf numFmtId="164" fontId="9" fillId="0" borderId="21" xfId="0" applyNumberFormat="1" applyFont="1" applyBorder="1" applyAlignment="1">
      <alignment vertical="center"/>
    </xf>
    <xf numFmtId="164" fontId="9" fillId="0" borderId="3" xfId="0" applyNumberFormat="1" applyFont="1" applyBorder="1" applyAlignment="1">
      <alignment vertical="center"/>
    </xf>
    <xf numFmtId="164" fontId="9" fillId="0" borderId="39" xfId="0" applyNumberFormat="1" applyFont="1" applyBorder="1" applyAlignment="1">
      <alignment vertical="center"/>
    </xf>
    <xf numFmtId="165" fontId="7" fillId="0" borderId="21" xfId="0" applyNumberFormat="1" applyFont="1" applyBorder="1" applyAlignment="1">
      <alignment vertical="center"/>
    </xf>
    <xf numFmtId="165" fontId="7" fillId="0" borderId="39" xfId="0" applyNumberFormat="1" applyFont="1" applyBorder="1" applyAlignment="1">
      <alignment vertical="center"/>
    </xf>
    <xf numFmtId="165" fontId="14" fillId="0" borderId="9" xfId="0" applyNumberFormat="1" applyFont="1" applyBorder="1" applyAlignment="1">
      <alignment vertical="center"/>
    </xf>
    <xf numFmtId="165" fontId="9" fillId="0" borderId="6" xfId="0" applyNumberFormat="1" applyFont="1" applyBorder="1" applyAlignment="1">
      <alignment vertical="center"/>
    </xf>
    <xf numFmtId="165" fontId="9" fillId="0" borderId="3" xfId="0" applyNumberFormat="1" applyFont="1" applyBorder="1" applyAlignment="1">
      <alignment vertical="center"/>
    </xf>
    <xf numFmtId="165" fontId="9" fillId="0" borderId="5" xfId="0" applyNumberFormat="1" applyFont="1" applyBorder="1" applyAlignment="1">
      <alignment vertical="center"/>
    </xf>
    <xf numFmtId="49" fontId="1" fillId="6" borderId="13" xfId="0" applyNumberFormat="1" applyFont="1" applyFill="1" applyBorder="1" applyAlignment="1">
      <alignment vertical="top" wrapText="1"/>
    </xf>
    <xf numFmtId="165" fontId="0" fillId="0" borderId="21" xfId="0" applyNumberFormat="1" applyBorder="1" applyAlignment="1">
      <alignment vertical="center"/>
    </xf>
    <xf numFmtId="165" fontId="8" fillId="0" borderId="8" xfId="0" applyNumberFormat="1" applyFont="1" applyBorder="1" applyAlignment="1">
      <alignment vertical="center"/>
    </xf>
    <xf numFmtId="164" fontId="9" fillId="0" borderId="6" xfId="0" applyNumberFormat="1" applyFont="1" applyBorder="1" applyAlignment="1">
      <alignment vertical="center"/>
    </xf>
    <xf numFmtId="164" fontId="9" fillId="0" borderId="5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vertical="center"/>
    </xf>
    <xf numFmtId="165" fontId="8" fillId="0" borderId="38" xfId="0" applyNumberFormat="1" applyFont="1" applyBorder="1" applyAlignment="1">
      <alignment vertical="center"/>
    </xf>
    <xf numFmtId="165" fontId="16" fillId="0" borderId="38" xfId="0" applyNumberFormat="1" applyFont="1" applyBorder="1" applyAlignment="1">
      <alignment vertical="center"/>
    </xf>
    <xf numFmtId="165" fontId="7" fillId="0" borderId="50" xfId="0" applyNumberFormat="1" applyFont="1" applyBorder="1" applyAlignment="1">
      <alignment vertical="center"/>
    </xf>
    <xf numFmtId="165" fontId="7" fillId="0" borderId="3" xfId="0" applyNumberFormat="1" applyFont="1" applyFill="1" applyBorder="1" applyAlignment="1">
      <alignment vertical="center"/>
    </xf>
    <xf numFmtId="165" fontId="9" fillId="0" borderId="19" xfId="0" applyNumberFormat="1" applyFont="1" applyFill="1" applyBorder="1" applyAlignment="1">
      <alignment vertical="center"/>
    </xf>
    <xf numFmtId="165" fontId="9" fillId="0" borderId="3" xfId="0" applyNumberFormat="1" applyFont="1" applyFill="1" applyBorder="1" applyAlignment="1">
      <alignment vertical="center"/>
    </xf>
    <xf numFmtId="165" fontId="8" fillId="0" borderId="8" xfId="0" applyNumberFormat="1" applyFont="1" applyFill="1" applyBorder="1" applyAlignment="1">
      <alignment vertical="center"/>
    </xf>
    <xf numFmtId="16" fontId="1" fillId="6" borderId="32" xfId="0" applyNumberFormat="1" applyFont="1" applyFill="1" applyBorder="1" applyAlignment="1">
      <alignment vertical="top" wrapText="1"/>
    </xf>
    <xf numFmtId="165" fontId="7" fillId="0" borderId="38" xfId="0" applyNumberFormat="1" applyFont="1" applyBorder="1" applyAlignment="1">
      <alignment vertical="center"/>
    </xf>
    <xf numFmtId="165" fontId="9" fillId="0" borderId="19" xfId="0" applyNumberFormat="1" applyFont="1" applyBorder="1" applyAlignment="1">
      <alignment vertical="center"/>
    </xf>
    <xf numFmtId="165" fontId="9" fillId="0" borderId="6" xfId="0" applyNumberFormat="1" applyFont="1" applyFill="1" applyBorder="1" applyAlignment="1">
      <alignment vertical="center"/>
    </xf>
    <xf numFmtId="165" fontId="9" fillId="0" borderId="5" xfId="0" applyNumberFormat="1" applyFont="1" applyFill="1" applyBorder="1" applyAlignment="1">
      <alignment vertical="center"/>
    </xf>
    <xf numFmtId="49" fontId="1" fillId="6" borderId="18" xfId="0" applyNumberFormat="1" applyFont="1" applyFill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165" fontId="14" fillId="0" borderId="8" xfId="0" applyNumberFormat="1" applyFont="1" applyBorder="1" applyAlignment="1">
      <alignment vertical="center"/>
    </xf>
    <xf numFmtId="165" fontId="0" fillId="0" borderId="9" xfId="0" applyNumberFormat="1" applyFont="1" applyBorder="1" applyAlignment="1">
      <alignment vertical="center"/>
    </xf>
    <xf numFmtId="0" fontId="3" fillId="0" borderId="40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3" fillId="0" borderId="40" xfId="0" applyFont="1" applyFill="1" applyBorder="1" applyAlignment="1">
      <alignment horizontal="left" vertical="center" wrapText="1"/>
    </xf>
    <xf numFmtId="0" fontId="3" fillId="0" borderId="41" xfId="0" applyFont="1" applyFill="1" applyBorder="1" applyAlignment="1">
      <alignment horizontal="left" vertical="center" wrapText="1"/>
    </xf>
    <xf numFmtId="0" fontId="3" fillId="0" borderId="42" xfId="0" applyFont="1" applyFill="1" applyBorder="1" applyAlignment="1">
      <alignment horizontal="left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" fontId="1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40" xfId="0" applyFont="1" applyBorder="1" applyAlignment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1" fillId="0" borderId="42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3" fillId="0" borderId="29" xfId="0" applyFont="1" applyBorder="1" applyAlignment="1">
      <alignment horizontal="left" vertical="center" wrapText="1"/>
    </xf>
    <xf numFmtId="0" fontId="13" fillId="0" borderId="30" xfId="0" applyFont="1" applyBorder="1" applyAlignment="1">
      <alignment horizontal="left" vertical="center" wrapText="1"/>
    </xf>
    <xf numFmtId="0" fontId="13" fillId="0" borderId="31" xfId="0" applyFont="1" applyBorder="1" applyAlignment="1">
      <alignment horizontal="left" vertical="center" wrapText="1"/>
    </xf>
    <xf numFmtId="0" fontId="17" fillId="2" borderId="29" xfId="0" applyFont="1" applyFill="1" applyBorder="1" applyAlignment="1">
      <alignment horizontal="center" vertical="center" wrapText="1"/>
    </xf>
    <xf numFmtId="0" fontId="17" fillId="2" borderId="30" xfId="0" applyFont="1" applyFill="1" applyBorder="1" applyAlignment="1">
      <alignment horizontal="center" vertical="center" wrapText="1"/>
    </xf>
    <xf numFmtId="0" fontId="17" fillId="2" borderId="31" xfId="0" applyFont="1" applyFill="1" applyBorder="1" applyAlignment="1">
      <alignment horizontal="center" vertical="center" wrapText="1"/>
    </xf>
    <xf numFmtId="0" fontId="1" fillId="0" borderId="43" xfId="0" applyFont="1" applyBorder="1" applyAlignment="1">
      <alignment horizontal="left" vertical="center" wrapText="1"/>
    </xf>
    <xf numFmtId="0" fontId="1" fillId="0" borderId="44" xfId="0" applyFont="1" applyBorder="1" applyAlignment="1">
      <alignment horizontal="left" vertical="center" wrapText="1"/>
    </xf>
    <xf numFmtId="0" fontId="1" fillId="0" borderId="45" xfId="0" applyFont="1" applyBorder="1" applyAlignment="1">
      <alignment horizontal="left" vertical="center" wrapText="1"/>
    </xf>
    <xf numFmtId="0" fontId="6" fillId="5" borderId="46" xfId="0" applyFont="1" applyFill="1" applyBorder="1" applyAlignment="1">
      <alignment horizontal="center" vertical="center" wrapText="1"/>
    </xf>
    <xf numFmtId="0" fontId="6" fillId="5" borderId="47" xfId="0" applyFont="1" applyFill="1" applyBorder="1" applyAlignment="1">
      <alignment horizontal="center" vertical="center" wrapText="1"/>
    </xf>
    <xf numFmtId="0" fontId="6" fillId="5" borderId="48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" fillId="0" borderId="46" xfId="0" applyFont="1" applyBorder="1" applyAlignment="1">
      <alignment vertical="top" wrapText="1"/>
    </xf>
    <xf numFmtId="0" fontId="1" fillId="0" borderId="47" xfId="0" applyFont="1" applyBorder="1" applyAlignment="1">
      <alignment vertical="top" wrapText="1"/>
    </xf>
    <xf numFmtId="0" fontId="1" fillId="0" borderId="48" xfId="0" applyFont="1" applyBorder="1" applyAlignment="1">
      <alignment vertical="top" wrapText="1"/>
    </xf>
    <xf numFmtId="0" fontId="6" fillId="0" borderId="53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49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9" xfId="0" applyFont="1" applyBorder="1" applyAlignment="1">
      <alignment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121"/>
  <sheetViews>
    <sheetView showGridLines="0" zoomScale="80" zoomScaleNormal="80" workbookViewId="0">
      <selection activeCell="X10" sqref="X10"/>
    </sheetView>
  </sheetViews>
  <sheetFormatPr defaultRowHeight="15" x14ac:dyDescent="0.25"/>
  <cols>
    <col min="1" max="1" width="8.7109375" customWidth="1"/>
    <col min="2" max="2" width="17.85546875" customWidth="1"/>
    <col min="17" max="17" width="11.140625" customWidth="1"/>
    <col min="20" max="20" width="9.5703125" customWidth="1"/>
    <col min="21" max="21" width="11" bestFit="1" customWidth="1"/>
    <col min="22" max="22" width="8.85546875" customWidth="1"/>
    <col min="23" max="23" width="10" bestFit="1" customWidth="1"/>
  </cols>
  <sheetData>
    <row r="1" spans="1:23" ht="28.5" customHeight="1" x14ac:dyDescent="0.25">
      <c r="A1" s="249" t="s">
        <v>0</v>
      </c>
      <c r="B1" s="252" t="s">
        <v>1</v>
      </c>
      <c r="C1" s="227" t="s">
        <v>46</v>
      </c>
      <c r="D1" s="227" t="s">
        <v>47</v>
      </c>
      <c r="E1" s="227" t="s">
        <v>48</v>
      </c>
      <c r="F1" s="227" t="s">
        <v>49</v>
      </c>
      <c r="G1" s="227" t="s">
        <v>50</v>
      </c>
      <c r="H1" s="227" t="s">
        <v>51</v>
      </c>
      <c r="I1" s="227" t="s">
        <v>52</v>
      </c>
      <c r="J1" s="227" t="s">
        <v>53</v>
      </c>
      <c r="K1" s="227" t="s">
        <v>54</v>
      </c>
      <c r="L1" s="227" t="s">
        <v>55</v>
      </c>
      <c r="M1" s="227" t="s">
        <v>56</v>
      </c>
      <c r="N1" s="227" t="s">
        <v>57</v>
      </c>
      <c r="O1" s="233" t="s">
        <v>58</v>
      </c>
      <c r="P1" s="224" t="s">
        <v>59</v>
      </c>
      <c r="Q1" s="236" t="s">
        <v>121</v>
      </c>
      <c r="R1" s="239">
        <v>2021</v>
      </c>
      <c r="S1" s="239">
        <v>2022</v>
      </c>
      <c r="T1" s="230" t="s">
        <v>122</v>
      </c>
      <c r="U1" s="242" t="s">
        <v>123</v>
      </c>
      <c r="V1" s="221" t="s">
        <v>124</v>
      </c>
      <c r="W1" s="218" t="s">
        <v>120</v>
      </c>
    </row>
    <row r="2" spans="1:23" ht="30" customHeight="1" x14ac:dyDescent="0.25">
      <c r="A2" s="250"/>
      <c r="B2" s="253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34"/>
      <c r="P2" s="225"/>
      <c r="Q2" s="237"/>
      <c r="R2" s="240"/>
      <c r="S2" s="240"/>
      <c r="T2" s="231"/>
      <c r="U2" s="243"/>
      <c r="V2" s="222"/>
      <c r="W2" s="219"/>
    </row>
    <row r="3" spans="1:23" x14ac:dyDescent="0.25">
      <c r="A3" s="250"/>
      <c r="B3" s="253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34"/>
      <c r="P3" s="225"/>
      <c r="Q3" s="237"/>
      <c r="R3" s="240"/>
      <c r="S3" s="240"/>
      <c r="T3" s="231"/>
      <c r="U3" s="243"/>
      <c r="V3" s="222"/>
      <c r="W3" s="219"/>
    </row>
    <row r="4" spans="1:23" ht="25.5" customHeight="1" thickBot="1" x14ac:dyDescent="0.3">
      <c r="A4" s="251"/>
      <c r="B4" s="254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35"/>
      <c r="P4" s="226"/>
      <c r="Q4" s="238"/>
      <c r="R4" s="241"/>
      <c r="S4" s="241"/>
      <c r="T4" s="232"/>
      <c r="U4" s="244"/>
      <c r="V4" s="223"/>
      <c r="W4" s="220"/>
    </row>
    <row r="5" spans="1:23" ht="30" customHeight="1" x14ac:dyDescent="0.25">
      <c r="A5" s="182">
        <v>40544</v>
      </c>
      <c r="B5" s="21" t="s">
        <v>114</v>
      </c>
      <c r="C5" s="159">
        <v>0</v>
      </c>
      <c r="D5" s="159">
        <v>0</v>
      </c>
      <c r="E5" s="159">
        <f>SUM(F5:L5)</f>
        <v>4</v>
      </c>
      <c r="F5" s="159">
        <v>0</v>
      </c>
      <c r="G5" s="159">
        <v>0</v>
      </c>
      <c r="H5" s="159">
        <v>4</v>
      </c>
      <c r="I5" s="159">
        <v>0</v>
      </c>
      <c r="J5" s="159">
        <v>0</v>
      </c>
      <c r="K5" s="159">
        <v>0</v>
      </c>
      <c r="L5" s="159">
        <v>0</v>
      </c>
      <c r="M5" s="159">
        <v>1.6</v>
      </c>
      <c r="N5" s="159">
        <v>0</v>
      </c>
      <c r="O5" s="160">
        <v>0</v>
      </c>
      <c r="P5" s="161">
        <v>0</v>
      </c>
      <c r="Q5" s="162">
        <f>P5+O5+N5+M5+E5+D5+C5</f>
        <v>5.6</v>
      </c>
      <c r="R5" s="163">
        <v>5.6</v>
      </c>
      <c r="S5" s="163">
        <v>5.6</v>
      </c>
      <c r="T5" s="164">
        <v>6</v>
      </c>
      <c r="U5" s="33">
        <v>6</v>
      </c>
      <c r="V5" s="28">
        <v>10.448</v>
      </c>
      <c r="W5" s="28">
        <v>125.43600000000001</v>
      </c>
    </row>
    <row r="6" spans="1:23" ht="36" x14ac:dyDescent="0.25">
      <c r="A6" s="180">
        <v>42767</v>
      </c>
      <c r="B6" s="22" t="s">
        <v>117</v>
      </c>
      <c r="C6" s="159">
        <v>0</v>
      </c>
      <c r="D6" s="159">
        <v>0</v>
      </c>
      <c r="E6" s="159">
        <f t="shared" ref="E6:E13" si="0">SUM(F6:L6)</f>
        <v>0</v>
      </c>
      <c r="F6" s="159">
        <v>0</v>
      </c>
      <c r="G6" s="159">
        <v>0</v>
      </c>
      <c r="H6" s="159">
        <v>0</v>
      </c>
      <c r="I6" s="159">
        <v>0</v>
      </c>
      <c r="J6" s="159">
        <v>0</v>
      </c>
      <c r="K6" s="159">
        <v>0</v>
      </c>
      <c r="L6" s="159">
        <v>0</v>
      </c>
      <c r="M6" s="159">
        <v>15</v>
      </c>
      <c r="N6" s="159">
        <v>0</v>
      </c>
      <c r="O6" s="160">
        <v>0</v>
      </c>
      <c r="P6" s="161">
        <v>0</v>
      </c>
      <c r="Q6" s="162">
        <f t="shared" ref="Q6:Q13" si="1">P6+O6+N6+M6+E6+D6+C6</f>
        <v>15</v>
      </c>
      <c r="R6" s="163">
        <v>15</v>
      </c>
      <c r="S6" s="163">
        <v>15</v>
      </c>
      <c r="T6" s="164">
        <v>15</v>
      </c>
      <c r="U6" s="35">
        <v>15</v>
      </c>
      <c r="V6" s="32">
        <v>15.141</v>
      </c>
      <c r="W6" s="32">
        <v>22.07</v>
      </c>
    </row>
    <row r="7" spans="1:23" ht="30" customHeight="1" x14ac:dyDescent="0.25">
      <c r="A7" s="180">
        <v>42795</v>
      </c>
      <c r="B7" s="22" t="s">
        <v>115</v>
      </c>
      <c r="C7" s="159">
        <v>0</v>
      </c>
      <c r="D7" s="159">
        <v>0</v>
      </c>
      <c r="E7" s="159">
        <f t="shared" si="0"/>
        <v>7.5</v>
      </c>
      <c r="F7" s="159">
        <v>0</v>
      </c>
      <c r="G7" s="159">
        <v>0</v>
      </c>
      <c r="H7" s="159">
        <v>0</v>
      </c>
      <c r="I7" s="159">
        <v>0</v>
      </c>
      <c r="J7" s="159">
        <v>0</v>
      </c>
      <c r="K7" s="159">
        <v>0</v>
      </c>
      <c r="L7" s="159">
        <v>7.5</v>
      </c>
      <c r="M7" s="159">
        <v>0</v>
      </c>
      <c r="N7" s="159">
        <v>0</v>
      </c>
      <c r="O7" s="160">
        <v>0</v>
      </c>
      <c r="P7" s="161">
        <v>0</v>
      </c>
      <c r="Q7" s="162">
        <f t="shared" si="1"/>
        <v>7.5</v>
      </c>
      <c r="R7" s="163">
        <v>0.5</v>
      </c>
      <c r="S7" s="163">
        <v>0.5</v>
      </c>
      <c r="T7" s="164">
        <v>1</v>
      </c>
      <c r="U7" s="35">
        <v>1</v>
      </c>
      <c r="V7" s="32">
        <v>0</v>
      </c>
      <c r="W7" s="32">
        <v>0.42</v>
      </c>
    </row>
    <row r="8" spans="1:23" ht="29.25" customHeight="1" x14ac:dyDescent="0.25">
      <c r="A8" s="180">
        <v>42826</v>
      </c>
      <c r="B8" s="22" t="s">
        <v>4</v>
      </c>
      <c r="C8" s="159">
        <v>0</v>
      </c>
      <c r="D8" s="159">
        <v>0</v>
      </c>
      <c r="E8" s="159">
        <f t="shared" si="0"/>
        <v>5</v>
      </c>
      <c r="F8" s="159">
        <v>0</v>
      </c>
      <c r="G8" s="159">
        <v>0</v>
      </c>
      <c r="H8" s="159">
        <v>0</v>
      </c>
      <c r="I8" s="159">
        <v>0</v>
      </c>
      <c r="J8" s="159">
        <v>0</v>
      </c>
      <c r="K8" s="159">
        <v>0</v>
      </c>
      <c r="L8" s="159">
        <v>5</v>
      </c>
      <c r="M8" s="159">
        <v>0</v>
      </c>
      <c r="N8" s="159">
        <v>0</v>
      </c>
      <c r="O8" s="160">
        <v>69.896000000000001</v>
      </c>
      <c r="P8" s="161">
        <v>0</v>
      </c>
      <c r="Q8" s="162">
        <f t="shared" si="1"/>
        <v>74.896000000000001</v>
      </c>
      <c r="R8" s="163">
        <v>5</v>
      </c>
      <c r="S8" s="163">
        <v>5</v>
      </c>
      <c r="T8" s="164">
        <v>74.7</v>
      </c>
      <c r="U8" s="35">
        <v>74.7</v>
      </c>
      <c r="V8" s="165">
        <v>152.5</v>
      </c>
      <c r="W8" s="165">
        <v>28.547999999999998</v>
      </c>
    </row>
    <row r="9" spans="1:23" ht="32.25" customHeight="1" x14ac:dyDescent="0.25">
      <c r="A9" s="180">
        <v>42856</v>
      </c>
      <c r="B9" s="22" t="s">
        <v>116</v>
      </c>
      <c r="C9" s="159">
        <v>0</v>
      </c>
      <c r="D9" s="159">
        <v>0</v>
      </c>
      <c r="E9" s="159">
        <f t="shared" si="0"/>
        <v>4.8</v>
      </c>
      <c r="F9" s="159">
        <v>0</v>
      </c>
      <c r="G9" s="159">
        <v>0</v>
      </c>
      <c r="H9" s="159">
        <v>0</v>
      </c>
      <c r="I9" s="159">
        <v>0</v>
      </c>
      <c r="J9" s="159">
        <v>0</v>
      </c>
      <c r="K9" s="159">
        <v>0</v>
      </c>
      <c r="L9" s="159">
        <v>4.8</v>
      </c>
      <c r="M9" s="159">
        <v>0</v>
      </c>
      <c r="N9" s="159">
        <v>27.5</v>
      </c>
      <c r="O9" s="160">
        <v>0</v>
      </c>
      <c r="P9" s="161">
        <v>884.21</v>
      </c>
      <c r="Q9" s="162">
        <f t="shared" si="1"/>
        <v>916.51</v>
      </c>
      <c r="R9" s="163">
        <v>204.46</v>
      </c>
      <c r="S9" s="163">
        <v>205.49</v>
      </c>
      <c r="T9" s="164">
        <v>152.16</v>
      </c>
      <c r="U9" s="35">
        <v>152.16</v>
      </c>
      <c r="V9" s="32">
        <v>121.51900000000001</v>
      </c>
      <c r="W9" s="32">
        <v>91.281999999999996</v>
      </c>
    </row>
    <row r="10" spans="1:23" ht="29.25" customHeight="1" x14ac:dyDescent="0.25">
      <c r="A10" s="180">
        <v>42887</v>
      </c>
      <c r="B10" s="22" t="s">
        <v>5</v>
      </c>
      <c r="C10" s="159">
        <v>0</v>
      </c>
      <c r="D10" s="159">
        <v>0</v>
      </c>
      <c r="E10" s="159">
        <f t="shared" ref="E10:E11" si="2">SUM(F10:L10)</f>
        <v>0.3</v>
      </c>
      <c r="F10" s="159">
        <v>0</v>
      </c>
      <c r="G10" s="159">
        <v>0</v>
      </c>
      <c r="H10" s="159">
        <v>0.3</v>
      </c>
      <c r="I10" s="159">
        <v>0</v>
      </c>
      <c r="J10" s="159">
        <v>0</v>
      </c>
      <c r="K10" s="159">
        <v>0</v>
      </c>
      <c r="L10" s="159">
        <v>0</v>
      </c>
      <c r="M10" s="159">
        <v>0</v>
      </c>
      <c r="N10" s="159">
        <v>0</v>
      </c>
      <c r="O10" s="160">
        <v>0</v>
      </c>
      <c r="P10" s="161">
        <v>0</v>
      </c>
      <c r="Q10" s="162">
        <f t="shared" ref="Q10:Q11" si="3">P10+O10+N10+M10+E10+D10+C10</f>
        <v>0.3</v>
      </c>
      <c r="R10" s="163">
        <v>0.3</v>
      </c>
      <c r="S10" s="163">
        <v>0.3</v>
      </c>
      <c r="T10" s="164">
        <v>0.3</v>
      </c>
      <c r="U10" s="35">
        <v>1.5</v>
      </c>
      <c r="V10" s="32">
        <v>0.25600000000000001</v>
      </c>
      <c r="W10" s="32">
        <v>0.3</v>
      </c>
    </row>
    <row r="11" spans="1:23" ht="30.75" customHeight="1" x14ac:dyDescent="0.25">
      <c r="A11" s="180">
        <v>42917</v>
      </c>
      <c r="B11" s="22" t="s">
        <v>6</v>
      </c>
      <c r="C11" s="62">
        <v>25.405000000000001</v>
      </c>
      <c r="D11" s="62">
        <v>9.4</v>
      </c>
      <c r="E11" s="62">
        <f t="shared" si="2"/>
        <v>1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62">
        <v>1</v>
      </c>
      <c r="M11" s="62">
        <v>0</v>
      </c>
      <c r="N11" s="62">
        <v>0</v>
      </c>
      <c r="O11" s="166">
        <v>0</v>
      </c>
      <c r="P11" s="167">
        <v>0</v>
      </c>
      <c r="Q11" s="162">
        <f t="shared" si="3"/>
        <v>35.805</v>
      </c>
      <c r="R11" s="163">
        <v>37.299999999999997</v>
      </c>
      <c r="S11" s="163">
        <v>37.99</v>
      </c>
      <c r="T11" s="57">
        <v>35.950000000000003</v>
      </c>
      <c r="U11" s="43">
        <v>36.500999999999998</v>
      </c>
      <c r="V11" s="39">
        <v>37.661000000000001</v>
      </c>
      <c r="W11" s="39">
        <v>36.243000000000002</v>
      </c>
    </row>
    <row r="12" spans="1:23" ht="33.75" customHeight="1" thickBot="1" x14ac:dyDescent="0.3">
      <c r="A12" s="181">
        <v>42948</v>
      </c>
      <c r="B12" s="157" t="s">
        <v>118</v>
      </c>
      <c r="C12" s="168">
        <v>0</v>
      </c>
      <c r="D12" s="168">
        <v>0</v>
      </c>
      <c r="E12" s="168">
        <f t="shared" si="0"/>
        <v>3</v>
      </c>
      <c r="F12" s="168">
        <v>0</v>
      </c>
      <c r="G12" s="168">
        <v>0</v>
      </c>
      <c r="H12" s="168">
        <v>0</v>
      </c>
      <c r="I12" s="168">
        <v>0</v>
      </c>
      <c r="J12" s="168">
        <v>0</v>
      </c>
      <c r="K12" s="168">
        <v>0</v>
      </c>
      <c r="L12" s="168">
        <v>3</v>
      </c>
      <c r="M12" s="168">
        <v>0</v>
      </c>
      <c r="N12" s="168">
        <v>0</v>
      </c>
      <c r="O12" s="169">
        <v>0</v>
      </c>
      <c r="P12" s="170">
        <v>0</v>
      </c>
      <c r="Q12" s="171">
        <f t="shared" si="1"/>
        <v>3</v>
      </c>
      <c r="R12" s="172">
        <v>3</v>
      </c>
      <c r="S12" s="172">
        <v>3</v>
      </c>
      <c r="T12" s="173">
        <v>3</v>
      </c>
      <c r="U12" s="43">
        <v>3</v>
      </c>
      <c r="V12" s="39">
        <v>2.36</v>
      </c>
      <c r="W12" s="39">
        <v>0</v>
      </c>
    </row>
    <row r="13" spans="1:23" ht="57" thickBot="1" x14ac:dyDescent="0.3">
      <c r="A13" s="174">
        <v>1</v>
      </c>
      <c r="B13" s="175" t="s">
        <v>3</v>
      </c>
      <c r="C13" s="46">
        <f>SUM(C5:C12)</f>
        <v>25.405000000000001</v>
      </c>
      <c r="D13" s="46">
        <f>SUM(D5:D12)</f>
        <v>9.4</v>
      </c>
      <c r="E13" s="46">
        <f t="shared" si="0"/>
        <v>25.6</v>
      </c>
      <c r="F13" s="46">
        <f t="shared" ref="F13:V13" si="4">SUM(F5:F12)</f>
        <v>0</v>
      </c>
      <c r="G13" s="46">
        <f t="shared" si="4"/>
        <v>0</v>
      </c>
      <c r="H13" s="46">
        <f t="shared" si="4"/>
        <v>4.3</v>
      </c>
      <c r="I13" s="46">
        <f t="shared" si="4"/>
        <v>0</v>
      </c>
      <c r="J13" s="46">
        <f t="shared" si="4"/>
        <v>0</v>
      </c>
      <c r="K13" s="46">
        <f t="shared" si="4"/>
        <v>0</v>
      </c>
      <c r="L13" s="46">
        <f t="shared" si="4"/>
        <v>21.3</v>
      </c>
      <c r="M13" s="46">
        <f t="shared" si="4"/>
        <v>16.600000000000001</v>
      </c>
      <c r="N13" s="46">
        <f t="shared" si="4"/>
        <v>27.5</v>
      </c>
      <c r="O13" s="47">
        <f t="shared" si="4"/>
        <v>69.896000000000001</v>
      </c>
      <c r="P13" s="48">
        <f t="shared" si="4"/>
        <v>884.21</v>
      </c>
      <c r="Q13" s="158">
        <f t="shared" si="1"/>
        <v>1058.6110000000001</v>
      </c>
      <c r="R13" s="46">
        <f t="shared" si="4"/>
        <v>271.16000000000003</v>
      </c>
      <c r="S13" s="46">
        <f t="shared" si="4"/>
        <v>272.88</v>
      </c>
      <c r="T13" s="46">
        <f t="shared" si="4"/>
        <v>288.11</v>
      </c>
      <c r="U13" s="46">
        <f t="shared" si="4"/>
        <v>289.86099999999999</v>
      </c>
      <c r="V13" s="46">
        <f t="shared" si="4"/>
        <v>339.88499999999999</v>
      </c>
      <c r="W13" s="46">
        <f t="shared" ref="W13" si="5">SUM(W5:W12)</f>
        <v>304.29899999999998</v>
      </c>
    </row>
    <row r="14" spans="1:23" x14ac:dyDescent="0.25">
      <c r="A14" s="3"/>
      <c r="B14" s="4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6"/>
    </row>
    <row r="15" spans="1:23" x14ac:dyDescent="0.25">
      <c r="A15" s="3"/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6"/>
    </row>
    <row r="16" spans="1:23" x14ac:dyDescent="0.25">
      <c r="A16" s="3"/>
      <c r="B16" s="4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6"/>
    </row>
    <row r="17" spans="1:21" x14ac:dyDescent="0.25">
      <c r="A17" s="3"/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6"/>
    </row>
    <row r="18" spans="1:21" x14ac:dyDescent="0.25">
      <c r="A18" s="247"/>
      <c r="B18" s="4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6"/>
    </row>
    <row r="19" spans="1:21" x14ac:dyDescent="0.25">
      <c r="A19" s="247"/>
      <c r="B19" s="4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6"/>
    </row>
    <row r="20" spans="1:21" x14ac:dyDescent="0.25">
      <c r="A20" s="3"/>
      <c r="B20" s="4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6"/>
    </row>
    <row r="21" spans="1:21" x14ac:dyDescent="0.25">
      <c r="A21" s="3"/>
      <c r="B21" s="4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6"/>
    </row>
    <row r="22" spans="1:21" x14ac:dyDescent="0.25">
      <c r="A22" s="3"/>
      <c r="B22" s="4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6"/>
    </row>
    <row r="23" spans="1:21" ht="18.75" x14ac:dyDescent="0.25">
      <c r="A23" s="7"/>
      <c r="B23" s="7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6"/>
    </row>
    <row r="24" spans="1:21" ht="15" customHeight="1" x14ac:dyDescent="0.25">
      <c r="A24" s="247"/>
      <c r="B24" s="4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6"/>
    </row>
    <row r="25" spans="1:21" x14ac:dyDescent="0.25">
      <c r="A25" s="247"/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6"/>
    </row>
    <row r="26" spans="1:21" x14ac:dyDescent="0.25">
      <c r="A26" s="3"/>
      <c r="B26" s="4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6"/>
    </row>
    <row r="27" spans="1:21" x14ac:dyDescent="0.25">
      <c r="A27" s="3"/>
      <c r="B27" s="4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6"/>
    </row>
    <row r="28" spans="1:21" ht="44.25" customHeight="1" x14ac:dyDescent="0.25">
      <c r="A28" s="247"/>
      <c r="B28" s="24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6"/>
    </row>
    <row r="29" spans="1:21" x14ac:dyDescent="0.25">
      <c r="A29" s="247"/>
      <c r="B29" s="24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6"/>
    </row>
    <row r="30" spans="1:21" x14ac:dyDescent="0.25">
      <c r="A30" s="3"/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6"/>
    </row>
    <row r="31" spans="1:21" x14ac:dyDescent="0.25">
      <c r="A31" s="3"/>
      <c r="B31" s="4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6"/>
    </row>
    <row r="32" spans="1:21" x14ac:dyDescent="0.25">
      <c r="A32" s="3"/>
      <c r="B32" s="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6"/>
    </row>
    <row r="33" spans="1:21" x14ac:dyDescent="0.25">
      <c r="A33" s="3"/>
      <c r="B33" s="4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6"/>
    </row>
    <row r="34" spans="1:21" x14ac:dyDescent="0.25">
      <c r="A34" s="3"/>
      <c r="B34" s="4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6"/>
    </row>
    <row r="35" spans="1:21" x14ac:dyDescent="0.25">
      <c r="A35" s="3"/>
      <c r="B35" s="4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6"/>
    </row>
    <row r="36" spans="1:21" x14ac:dyDescent="0.25">
      <c r="A36" s="3"/>
      <c r="B36" s="4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6"/>
    </row>
    <row r="37" spans="1:21" x14ac:dyDescent="0.25">
      <c r="A37" s="3"/>
      <c r="B37" s="4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6"/>
    </row>
    <row r="38" spans="1:21" ht="18.75" x14ac:dyDescent="0.25">
      <c r="A38" s="8"/>
      <c r="B38" s="7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6"/>
    </row>
    <row r="39" spans="1:21" x14ac:dyDescent="0.25">
      <c r="A39" s="3"/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6"/>
    </row>
    <row r="40" spans="1:21" x14ac:dyDescent="0.25">
      <c r="A40" s="3"/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6"/>
    </row>
    <row r="41" spans="1:21" x14ac:dyDescent="0.25">
      <c r="A41" s="3"/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6"/>
    </row>
    <row r="42" spans="1:21" x14ac:dyDescent="0.25">
      <c r="A42" s="3"/>
      <c r="B42" s="4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6"/>
    </row>
    <row r="43" spans="1:21" x14ac:dyDescent="0.25">
      <c r="A43" s="3"/>
      <c r="B43" s="4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6"/>
    </row>
    <row r="44" spans="1:21" x14ac:dyDescent="0.25">
      <c r="A44" s="3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6"/>
    </row>
    <row r="45" spans="1:21" x14ac:dyDescent="0.25">
      <c r="A45" s="3"/>
      <c r="B45" s="4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6"/>
    </row>
    <row r="46" spans="1:21" x14ac:dyDescent="0.25">
      <c r="A46" s="3"/>
      <c r="B46" s="4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6"/>
    </row>
    <row r="47" spans="1:21" x14ac:dyDescent="0.25">
      <c r="A47" s="3"/>
      <c r="B47" s="4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6"/>
    </row>
    <row r="48" spans="1:21" ht="18.75" x14ac:dyDescent="0.25">
      <c r="A48" s="8"/>
      <c r="B48" s="7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6"/>
    </row>
    <row r="49" spans="1:21" x14ac:dyDescent="0.25">
      <c r="A49" s="3"/>
      <c r="B49" s="4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6"/>
    </row>
    <row r="50" spans="1:21" x14ac:dyDescent="0.25">
      <c r="A50" s="3"/>
      <c r="B50" s="4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6"/>
    </row>
    <row r="51" spans="1:21" x14ac:dyDescent="0.25">
      <c r="A51" s="3"/>
      <c r="B51" s="4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6"/>
    </row>
    <row r="52" spans="1:21" x14ac:dyDescent="0.25">
      <c r="A52" s="3"/>
      <c r="B52" s="4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6"/>
    </row>
    <row r="53" spans="1:21" x14ac:dyDescent="0.25">
      <c r="A53" s="3"/>
      <c r="B53" s="4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6"/>
    </row>
    <row r="54" spans="1:21" x14ac:dyDescent="0.25">
      <c r="A54" s="3"/>
      <c r="B54" s="4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6"/>
    </row>
    <row r="55" spans="1:21" x14ac:dyDescent="0.25">
      <c r="A55" s="3"/>
      <c r="B55" s="4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6"/>
    </row>
    <row r="56" spans="1:21" x14ac:dyDescent="0.25">
      <c r="A56" s="245"/>
      <c r="B56" s="246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6"/>
    </row>
    <row r="57" spans="1:21" ht="84.75" customHeight="1" x14ac:dyDescent="0.25">
      <c r="A57" s="245"/>
      <c r="B57" s="246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6"/>
    </row>
    <row r="58" spans="1:21" x14ac:dyDescent="0.25">
      <c r="A58" s="3"/>
      <c r="B58" s="4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6"/>
    </row>
    <row r="59" spans="1:21" x14ac:dyDescent="0.25">
      <c r="A59" s="3"/>
      <c r="B59" s="4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6"/>
    </row>
    <row r="60" spans="1:21" x14ac:dyDescent="0.25">
      <c r="A60" s="3"/>
      <c r="B60" s="4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6"/>
    </row>
    <row r="61" spans="1:21" x14ac:dyDescent="0.25">
      <c r="A61" s="3"/>
      <c r="B61" s="4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6"/>
    </row>
    <row r="62" spans="1:21" x14ac:dyDescent="0.25">
      <c r="A62" s="3"/>
      <c r="B62" s="4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6"/>
    </row>
    <row r="63" spans="1:21" x14ac:dyDescent="0.25">
      <c r="A63" s="3"/>
      <c r="B63" s="4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6"/>
    </row>
    <row r="64" spans="1:21" x14ac:dyDescent="0.25">
      <c r="A64" s="3"/>
      <c r="B64" s="4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6"/>
    </row>
    <row r="65" spans="1:21" x14ac:dyDescent="0.25">
      <c r="A65" s="3"/>
      <c r="B65" s="4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6"/>
    </row>
    <row r="66" spans="1:21" x14ac:dyDescent="0.25">
      <c r="A66" s="3"/>
      <c r="B66" s="4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6"/>
    </row>
    <row r="67" spans="1:21" x14ac:dyDescent="0.25">
      <c r="A67" s="3"/>
      <c r="B67" s="4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6"/>
    </row>
    <row r="68" spans="1:21" x14ac:dyDescent="0.25">
      <c r="A68" s="3"/>
      <c r="B68" s="4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6"/>
    </row>
    <row r="69" spans="1:21" x14ac:dyDescent="0.25">
      <c r="A69" s="3"/>
      <c r="B69" s="4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6"/>
    </row>
    <row r="70" spans="1:21" x14ac:dyDescent="0.25">
      <c r="A70" s="9"/>
      <c r="B70" s="8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6"/>
    </row>
    <row r="71" spans="1:21" ht="15" customHeight="1" x14ac:dyDescent="0.25">
      <c r="A71" s="245"/>
      <c r="B71" s="246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6"/>
    </row>
    <row r="72" spans="1:21" ht="69.75" customHeight="1" x14ac:dyDescent="0.25">
      <c r="A72" s="245"/>
      <c r="B72" s="246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6"/>
    </row>
    <row r="73" spans="1:21" x14ac:dyDescent="0.25">
      <c r="A73" s="3"/>
      <c r="B73" s="8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6"/>
    </row>
    <row r="74" spans="1:21" x14ac:dyDescent="0.25">
      <c r="A74" s="8"/>
      <c r="B74" s="8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6"/>
    </row>
    <row r="75" spans="1:21" x14ac:dyDescent="0.25">
      <c r="A75" s="3"/>
      <c r="B75" s="8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6"/>
    </row>
    <row r="76" spans="1:21" x14ac:dyDescent="0.25">
      <c r="A76" s="3"/>
      <c r="B76" s="8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6"/>
    </row>
    <row r="77" spans="1:21" x14ac:dyDescent="0.25">
      <c r="A77" s="3"/>
      <c r="B77" s="8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6"/>
    </row>
    <row r="78" spans="1:21" x14ac:dyDescent="0.25">
      <c r="A78" s="3"/>
      <c r="B78" s="8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6"/>
    </row>
    <row r="79" spans="1:21" x14ac:dyDescent="0.25">
      <c r="A79" s="3"/>
      <c r="B79" s="8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6"/>
    </row>
    <row r="80" spans="1:21" x14ac:dyDescent="0.25">
      <c r="A80" s="3"/>
      <c r="B80" s="8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6"/>
    </row>
    <row r="81" spans="1:21" x14ac:dyDescent="0.25">
      <c r="A81" s="3"/>
      <c r="B81" s="8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6"/>
    </row>
    <row r="82" spans="1:21" x14ac:dyDescent="0.25">
      <c r="A82" s="3"/>
      <c r="B82" s="8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6"/>
    </row>
    <row r="83" spans="1:21" x14ac:dyDescent="0.25">
      <c r="A83" s="8"/>
      <c r="B83" s="8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6"/>
    </row>
    <row r="84" spans="1:21" x14ac:dyDescent="0.25">
      <c r="A84" s="3"/>
      <c r="B84" s="8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6"/>
    </row>
    <row r="85" spans="1:21" x14ac:dyDescent="0.25">
      <c r="A85" s="8"/>
      <c r="B85" s="8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6"/>
    </row>
    <row r="86" spans="1:21" x14ac:dyDescent="0.25">
      <c r="A86" s="3"/>
      <c r="B86" s="8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6"/>
    </row>
    <row r="87" spans="1:21" x14ac:dyDescent="0.25">
      <c r="A87" s="3"/>
      <c r="B87" s="8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6"/>
    </row>
    <row r="88" spans="1:21" x14ac:dyDescent="0.25">
      <c r="A88" s="3"/>
      <c r="B88" s="8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6"/>
    </row>
    <row r="89" spans="1:21" x14ac:dyDescent="0.25">
      <c r="A89" s="3"/>
      <c r="B89" s="8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6"/>
    </row>
    <row r="90" spans="1:21" x14ac:dyDescent="0.25">
      <c r="A90" s="245"/>
      <c r="B90" s="8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6"/>
    </row>
    <row r="91" spans="1:21" x14ac:dyDescent="0.25">
      <c r="A91" s="245"/>
      <c r="B91" s="8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6"/>
    </row>
    <row r="92" spans="1:21" x14ac:dyDescent="0.25">
      <c r="A92" s="3"/>
      <c r="B92" s="8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6"/>
    </row>
    <row r="93" spans="1:21" x14ac:dyDescent="0.25">
      <c r="A93" s="3"/>
      <c r="B93" s="8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6"/>
    </row>
    <row r="94" spans="1:21" x14ac:dyDescent="0.25">
      <c r="A94" s="3"/>
      <c r="B94" s="8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6"/>
    </row>
    <row r="95" spans="1:21" x14ac:dyDescent="0.25">
      <c r="A95" s="3"/>
      <c r="B95" s="8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6"/>
    </row>
    <row r="96" spans="1:21" x14ac:dyDescent="0.25">
      <c r="A96" s="8"/>
      <c r="B96" s="8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6"/>
    </row>
    <row r="97" spans="1:21" x14ac:dyDescent="0.25">
      <c r="A97" s="3"/>
      <c r="B97" s="8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6"/>
    </row>
    <row r="98" spans="1:21" x14ac:dyDescent="0.25">
      <c r="A98" s="3"/>
      <c r="B98" s="8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6"/>
    </row>
    <row r="99" spans="1:21" x14ac:dyDescent="0.25">
      <c r="A99" s="3"/>
      <c r="B99" s="8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6"/>
    </row>
    <row r="100" spans="1:21" x14ac:dyDescent="0.25">
      <c r="A100" s="3"/>
      <c r="B100" s="8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6"/>
    </row>
    <row r="101" spans="1:21" x14ac:dyDescent="0.25">
      <c r="A101" s="3"/>
      <c r="B101" s="8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6"/>
    </row>
    <row r="102" spans="1:21" x14ac:dyDescent="0.25">
      <c r="A102" s="3"/>
      <c r="B102" s="8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6"/>
    </row>
    <row r="103" spans="1:21" x14ac:dyDescent="0.25">
      <c r="A103" s="3"/>
      <c r="B103" s="8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6"/>
    </row>
    <row r="104" spans="1:21" x14ac:dyDescent="0.25">
      <c r="A104" s="3"/>
      <c r="B104" s="8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6"/>
    </row>
    <row r="105" spans="1:21" x14ac:dyDescent="0.25">
      <c r="A105" s="3"/>
      <c r="B105" s="8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6"/>
    </row>
    <row r="106" spans="1:21" x14ac:dyDescent="0.25">
      <c r="A106" s="3"/>
      <c r="B106" s="8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6"/>
    </row>
    <row r="107" spans="1:21" ht="18.75" x14ac:dyDescent="0.25">
      <c r="A107" s="8"/>
      <c r="B107" s="7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6"/>
    </row>
    <row r="108" spans="1:21" x14ac:dyDescent="0.25">
      <c r="A108" s="3"/>
      <c r="B108" s="8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6"/>
    </row>
    <row r="109" spans="1:21" x14ac:dyDescent="0.25">
      <c r="A109" s="3"/>
      <c r="B109" s="8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6"/>
    </row>
    <row r="110" spans="1:21" x14ac:dyDescent="0.25">
      <c r="A110" s="3"/>
      <c r="B110" s="8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6"/>
    </row>
    <row r="111" spans="1:21" ht="18.75" x14ac:dyDescent="0.25">
      <c r="A111" s="7"/>
      <c r="B111" s="7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6"/>
    </row>
    <row r="112" spans="1:21" x14ac:dyDescent="0.25">
      <c r="A112" s="10"/>
      <c r="B112" s="8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6"/>
    </row>
    <row r="113" spans="1:21" x14ac:dyDescent="0.25">
      <c r="A113" s="8"/>
      <c r="B113" s="8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6"/>
    </row>
    <row r="114" spans="1:2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</row>
    <row r="115" spans="1:2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1:2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1:2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1:2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</row>
    <row r="119" spans="1:2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</row>
    <row r="120" spans="1:2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</row>
    <row r="121" spans="1:2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</row>
  </sheetData>
  <mergeCells count="32">
    <mergeCell ref="A28:A29"/>
    <mergeCell ref="B28:B29"/>
    <mergeCell ref="A24:A25"/>
    <mergeCell ref="A1:A4"/>
    <mergeCell ref="K1:K4"/>
    <mergeCell ref="C1:C4"/>
    <mergeCell ref="D1:D4"/>
    <mergeCell ref="E1:E4"/>
    <mergeCell ref="F1:F4"/>
    <mergeCell ref="B1:B4"/>
    <mergeCell ref="A18:A19"/>
    <mergeCell ref="G1:G4"/>
    <mergeCell ref="H1:H4"/>
    <mergeCell ref="A56:A57"/>
    <mergeCell ref="B56:B57"/>
    <mergeCell ref="A71:A72"/>
    <mergeCell ref="B71:B72"/>
    <mergeCell ref="A90:A91"/>
    <mergeCell ref="W1:W4"/>
    <mergeCell ref="V1:V4"/>
    <mergeCell ref="P1:P4"/>
    <mergeCell ref="I1:I4"/>
    <mergeCell ref="J1:J4"/>
    <mergeCell ref="L1:L4"/>
    <mergeCell ref="M1:M4"/>
    <mergeCell ref="N1:N4"/>
    <mergeCell ref="T1:T4"/>
    <mergeCell ref="O1:O4"/>
    <mergeCell ref="Q1:Q4"/>
    <mergeCell ref="R1:R4"/>
    <mergeCell ref="S1:S4"/>
    <mergeCell ref="U1:U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0"/>
  <sheetViews>
    <sheetView tabSelected="1" topLeftCell="A3" zoomScale="80" zoomScaleNormal="80" workbookViewId="0">
      <selection activeCell="O9" sqref="O9"/>
    </sheetView>
  </sheetViews>
  <sheetFormatPr defaultRowHeight="15" x14ac:dyDescent="0.25"/>
  <cols>
    <col min="2" max="2" width="13.28515625" customWidth="1"/>
    <col min="13" max="13" width="10" bestFit="1" customWidth="1"/>
    <col min="15" max="15" width="10.140625" customWidth="1"/>
    <col min="17" max="17" width="10" customWidth="1"/>
    <col min="20" max="20" width="11.5703125" customWidth="1"/>
    <col min="21" max="22" width="10.5703125" customWidth="1"/>
    <col min="23" max="23" width="10.140625" customWidth="1"/>
  </cols>
  <sheetData>
    <row r="1" spans="1:23" ht="15" customHeight="1" x14ac:dyDescent="0.25">
      <c r="A1" s="294" t="s">
        <v>0</v>
      </c>
      <c r="B1" s="252" t="s">
        <v>1</v>
      </c>
      <c r="C1" s="227" t="s">
        <v>46</v>
      </c>
      <c r="D1" s="227" t="s">
        <v>47</v>
      </c>
      <c r="E1" s="227" t="s">
        <v>48</v>
      </c>
      <c r="F1" s="227" t="s">
        <v>49</v>
      </c>
      <c r="G1" s="227" t="s">
        <v>50</v>
      </c>
      <c r="H1" s="227" t="s">
        <v>51</v>
      </c>
      <c r="I1" s="227" t="s">
        <v>52</v>
      </c>
      <c r="J1" s="227" t="s">
        <v>53</v>
      </c>
      <c r="K1" s="227" t="s">
        <v>54</v>
      </c>
      <c r="L1" s="227" t="s">
        <v>55</v>
      </c>
      <c r="M1" s="227" t="s">
        <v>56</v>
      </c>
      <c r="N1" s="227" t="s">
        <v>57</v>
      </c>
      <c r="O1" s="233" t="s">
        <v>58</v>
      </c>
      <c r="P1" s="267" t="s">
        <v>59</v>
      </c>
      <c r="Q1" s="236" t="s">
        <v>121</v>
      </c>
      <c r="R1" s="239">
        <v>2021</v>
      </c>
      <c r="S1" s="239">
        <v>2022</v>
      </c>
      <c r="T1" s="261" t="s">
        <v>122</v>
      </c>
      <c r="U1" s="258" t="s">
        <v>123</v>
      </c>
      <c r="V1" s="255" t="s">
        <v>124</v>
      </c>
      <c r="W1" s="255" t="s">
        <v>120</v>
      </c>
    </row>
    <row r="2" spans="1:23" x14ac:dyDescent="0.25">
      <c r="A2" s="295"/>
      <c r="B2" s="253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34"/>
      <c r="P2" s="268"/>
      <c r="Q2" s="237"/>
      <c r="R2" s="240"/>
      <c r="S2" s="240"/>
      <c r="T2" s="262"/>
      <c r="U2" s="259"/>
      <c r="V2" s="256"/>
      <c r="W2" s="256"/>
    </row>
    <row r="3" spans="1:23" x14ac:dyDescent="0.25">
      <c r="A3" s="295"/>
      <c r="B3" s="253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34"/>
      <c r="P3" s="268"/>
      <c r="Q3" s="237"/>
      <c r="R3" s="240"/>
      <c r="S3" s="240"/>
      <c r="T3" s="262"/>
      <c r="U3" s="259"/>
      <c r="V3" s="256"/>
      <c r="W3" s="256"/>
    </row>
    <row r="4" spans="1:23" ht="43.5" customHeight="1" thickBot="1" x14ac:dyDescent="0.3">
      <c r="A4" s="296"/>
      <c r="B4" s="254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35"/>
      <c r="P4" s="269"/>
      <c r="Q4" s="238"/>
      <c r="R4" s="241"/>
      <c r="S4" s="241"/>
      <c r="T4" s="263"/>
      <c r="U4" s="260"/>
      <c r="V4" s="257"/>
      <c r="W4" s="257"/>
    </row>
    <row r="5" spans="1:23" ht="24" x14ac:dyDescent="0.25">
      <c r="A5" s="182">
        <v>40553</v>
      </c>
      <c r="B5" s="21" t="s">
        <v>38</v>
      </c>
      <c r="C5" s="28">
        <v>0</v>
      </c>
      <c r="D5" s="28">
        <v>0</v>
      </c>
      <c r="E5" s="28">
        <f>SUM(F5:L5)</f>
        <v>0</v>
      </c>
      <c r="F5" s="28">
        <v>0</v>
      </c>
      <c r="G5" s="28">
        <v>0</v>
      </c>
      <c r="H5" s="28">
        <v>0</v>
      </c>
      <c r="I5" s="28">
        <v>0</v>
      </c>
      <c r="J5" s="28">
        <v>0</v>
      </c>
      <c r="K5" s="28">
        <v>0</v>
      </c>
      <c r="L5" s="28">
        <v>0</v>
      </c>
      <c r="M5" s="28">
        <v>168.63200000000001</v>
      </c>
      <c r="N5" s="28">
        <v>0</v>
      </c>
      <c r="O5" s="29">
        <v>0</v>
      </c>
      <c r="P5" s="30">
        <v>0</v>
      </c>
      <c r="Q5" s="31">
        <f>P5+O5+N5+M5+C5+D5+E5</f>
        <v>168.63200000000001</v>
      </c>
      <c r="R5" s="32">
        <v>150.69999999999999</v>
      </c>
      <c r="S5" s="32">
        <v>151</v>
      </c>
      <c r="T5" s="199">
        <v>1187.8689999999999</v>
      </c>
      <c r="U5" s="33">
        <v>733.81200000000001</v>
      </c>
      <c r="V5" s="34">
        <v>937.02300000000002</v>
      </c>
      <c r="W5" s="34">
        <v>315.214</v>
      </c>
    </row>
    <row r="6" spans="1:23" ht="28.5" customHeight="1" x14ac:dyDescent="0.25">
      <c r="A6" s="180">
        <v>40584</v>
      </c>
      <c r="B6" s="22" t="s">
        <v>73</v>
      </c>
      <c r="C6" s="28">
        <v>0</v>
      </c>
      <c r="D6" s="28">
        <v>0</v>
      </c>
      <c r="E6" s="28">
        <f t="shared" ref="E6:E9" si="0">SUM(F6:L6)</f>
        <v>0</v>
      </c>
      <c r="F6" s="28">
        <v>0</v>
      </c>
      <c r="G6" s="28">
        <v>0</v>
      </c>
      <c r="H6" s="28">
        <v>0</v>
      </c>
      <c r="I6" s="28">
        <v>0</v>
      </c>
      <c r="J6" s="28">
        <v>0</v>
      </c>
      <c r="K6" s="28">
        <v>0</v>
      </c>
      <c r="L6" s="28">
        <v>0</v>
      </c>
      <c r="M6" s="32">
        <v>36.299999999999997</v>
      </c>
      <c r="N6" s="28">
        <v>0</v>
      </c>
      <c r="O6" s="29">
        <v>0</v>
      </c>
      <c r="P6" s="30">
        <v>0</v>
      </c>
      <c r="Q6" s="31">
        <f t="shared" ref="Q6:Q9" si="1">P6+O6+N6+M6+C6+D6+E6</f>
        <v>36.299999999999997</v>
      </c>
      <c r="R6" s="32">
        <v>36.299999999999997</v>
      </c>
      <c r="S6" s="32">
        <v>36.299999999999997</v>
      </c>
      <c r="T6" s="188">
        <v>36.299999999999997</v>
      </c>
      <c r="U6" s="35">
        <v>36.299999999999997</v>
      </c>
      <c r="V6" s="36">
        <v>36.299999999999997</v>
      </c>
      <c r="W6" s="36">
        <v>31.3</v>
      </c>
    </row>
    <row r="7" spans="1:23" ht="72" x14ac:dyDescent="0.25">
      <c r="A7" s="180">
        <v>40612</v>
      </c>
      <c r="B7" s="22" t="s">
        <v>76</v>
      </c>
      <c r="C7" s="28">
        <v>0</v>
      </c>
      <c r="D7" s="28">
        <v>0</v>
      </c>
      <c r="E7" s="28">
        <f t="shared" si="0"/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32">
        <v>15.85</v>
      </c>
      <c r="N7" s="32">
        <v>0</v>
      </c>
      <c r="O7" s="37">
        <v>75</v>
      </c>
      <c r="P7" s="38">
        <v>0</v>
      </c>
      <c r="Q7" s="31">
        <f t="shared" si="1"/>
        <v>90.85</v>
      </c>
      <c r="R7" s="32">
        <v>12.5</v>
      </c>
      <c r="S7" s="32">
        <v>12.5</v>
      </c>
      <c r="T7" s="188">
        <v>12.5</v>
      </c>
      <c r="U7" s="35">
        <v>12.5</v>
      </c>
      <c r="V7" s="36">
        <v>9.8000000000000007</v>
      </c>
      <c r="W7" s="36">
        <v>21.117999999999999</v>
      </c>
    </row>
    <row r="8" spans="1:23" ht="72" x14ac:dyDescent="0.25">
      <c r="A8" s="180">
        <v>40643</v>
      </c>
      <c r="B8" s="22" t="s">
        <v>74</v>
      </c>
      <c r="C8" s="28">
        <v>0</v>
      </c>
      <c r="D8" s="28">
        <v>0</v>
      </c>
      <c r="E8" s="28">
        <f t="shared" si="0"/>
        <v>4.8499999999999996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4.8499999999999996</v>
      </c>
      <c r="M8" s="39">
        <v>94.340999999999994</v>
      </c>
      <c r="N8" s="39">
        <v>0</v>
      </c>
      <c r="O8" s="40">
        <v>376.77600000000001</v>
      </c>
      <c r="P8" s="41">
        <v>0</v>
      </c>
      <c r="Q8" s="31">
        <f t="shared" si="1"/>
        <v>475.96700000000004</v>
      </c>
      <c r="R8" s="32">
        <v>94.340999999999994</v>
      </c>
      <c r="S8" s="32">
        <v>94.340999999999994</v>
      </c>
      <c r="T8" s="188">
        <v>1380.7819999999999</v>
      </c>
      <c r="U8" s="35">
        <v>1107.4290000000001</v>
      </c>
      <c r="V8" s="36">
        <v>301.18299999999999</v>
      </c>
      <c r="W8" s="36">
        <v>200.56899999999999</v>
      </c>
    </row>
    <row r="9" spans="1:23" ht="76.5" customHeight="1" thickBot="1" x14ac:dyDescent="0.3">
      <c r="A9" s="181">
        <v>40673</v>
      </c>
      <c r="B9" s="23" t="s">
        <v>75</v>
      </c>
      <c r="C9" s="42">
        <v>0</v>
      </c>
      <c r="D9" s="42">
        <v>0</v>
      </c>
      <c r="E9" s="28">
        <f t="shared" si="0"/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39">
        <v>21.45</v>
      </c>
      <c r="N9" s="39">
        <v>0</v>
      </c>
      <c r="O9" s="40">
        <v>0</v>
      </c>
      <c r="P9" s="41">
        <v>0</v>
      </c>
      <c r="Q9" s="31">
        <f t="shared" si="1"/>
        <v>21.45</v>
      </c>
      <c r="R9" s="32">
        <v>21.45</v>
      </c>
      <c r="S9" s="32">
        <v>21.45</v>
      </c>
      <c r="T9" s="200">
        <v>21.45</v>
      </c>
      <c r="U9" s="43">
        <v>21.45</v>
      </c>
      <c r="V9" s="44">
        <v>21.45</v>
      </c>
      <c r="W9" s="121">
        <v>21.45</v>
      </c>
    </row>
    <row r="10" spans="1:23" ht="45.75" thickBot="1" x14ac:dyDescent="0.3">
      <c r="A10" s="2">
        <v>10</v>
      </c>
      <c r="B10" s="147" t="s">
        <v>60</v>
      </c>
      <c r="C10" s="45">
        <f t="shared" ref="C10:P10" si="2">SUM(C2:C8)</f>
        <v>0</v>
      </c>
      <c r="D10" s="46">
        <f t="shared" si="2"/>
        <v>0</v>
      </c>
      <c r="E10" s="46">
        <f t="shared" si="2"/>
        <v>4.8499999999999996</v>
      </c>
      <c r="F10" s="46">
        <f t="shared" si="2"/>
        <v>0</v>
      </c>
      <c r="G10" s="46">
        <f t="shared" si="2"/>
        <v>0</v>
      </c>
      <c r="H10" s="46">
        <f t="shared" si="2"/>
        <v>0</v>
      </c>
      <c r="I10" s="46">
        <f t="shared" si="2"/>
        <v>0</v>
      </c>
      <c r="J10" s="46">
        <f t="shared" si="2"/>
        <v>0</v>
      </c>
      <c r="K10" s="46">
        <f t="shared" si="2"/>
        <v>0</v>
      </c>
      <c r="L10" s="46">
        <f t="shared" si="2"/>
        <v>4.8499999999999996</v>
      </c>
      <c r="M10" s="46">
        <f>SUM(M5:M9)</f>
        <v>336.57299999999998</v>
      </c>
      <c r="N10" s="46">
        <f t="shared" si="2"/>
        <v>0</v>
      </c>
      <c r="O10" s="47">
        <f t="shared" si="2"/>
        <v>451.77600000000001</v>
      </c>
      <c r="P10" s="48">
        <f t="shared" si="2"/>
        <v>0</v>
      </c>
      <c r="Q10" s="49">
        <f t="shared" ref="Q10:W10" si="3">SUM(Q5:Q9)</f>
        <v>793.19900000000007</v>
      </c>
      <c r="R10" s="46">
        <f t="shared" si="3"/>
        <v>315.291</v>
      </c>
      <c r="S10" s="46">
        <f t="shared" si="3"/>
        <v>315.59100000000001</v>
      </c>
      <c r="T10" s="201">
        <f t="shared" si="3"/>
        <v>2638.9009999999998</v>
      </c>
      <c r="U10" s="50">
        <f t="shared" si="3"/>
        <v>1911.4910000000002</v>
      </c>
      <c r="V10" s="51">
        <f t="shared" si="3"/>
        <v>1305.7560000000001</v>
      </c>
      <c r="W10" s="52">
        <f t="shared" si="3"/>
        <v>589.65100000000007</v>
      </c>
    </row>
  </sheetData>
  <mergeCells count="23">
    <mergeCell ref="W1:W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P1:P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  <mergeCell ref="T1:T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9"/>
  <sheetViews>
    <sheetView zoomScale="80" zoomScaleNormal="80" workbookViewId="0">
      <selection activeCell="J8" sqref="J8"/>
    </sheetView>
  </sheetViews>
  <sheetFormatPr defaultRowHeight="15" x14ac:dyDescent="0.25"/>
  <cols>
    <col min="21" max="21" width="10.7109375" customWidth="1"/>
  </cols>
  <sheetData>
    <row r="1" spans="1:23" ht="15" customHeight="1" x14ac:dyDescent="0.25">
      <c r="A1" s="249" t="s">
        <v>0</v>
      </c>
      <c r="B1" s="297" t="s">
        <v>1</v>
      </c>
      <c r="C1" s="227" t="s">
        <v>46</v>
      </c>
      <c r="D1" s="227" t="s">
        <v>47</v>
      </c>
      <c r="E1" s="227" t="s">
        <v>48</v>
      </c>
      <c r="F1" s="227" t="s">
        <v>49</v>
      </c>
      <c r="G1" s="227" t="s">
        <v>50</v>
      </c>
      <c r="H1" s="227" t="s">
        <v>51</v>
      </c>
      <c r="I1" s="227" t="s">
        <v>52</v>
      </c>
      <c r="J1" s="227" t="s">
        <v>53</v>
      </c>
      <c r="K1" s="227" t="s">
        <v>54</v>
      </c>
      <c r="L1" s="227" t="s">
        <v>55</v>
      </c>
      <c r="M1" s="227" t="s">
        <v>56</v>
      </c>
      <c r="N1" s="227" t="s">
        <v>57</v>
      </c>
      <c r="O1" s="233" t="s">
        <v>58</v>
      </c>
      <c r="P1" s="267" t="s">
        <v>59</v>
      </c>
      <c r="Q1" s="273" t="s">
        <v>121</v>
      </c>
      <c r="R1" s="239">
        <v>2021</v>
      </c>
      <c r="S1" s="239">
        <v>2022</v>
      </c>
      <c r="T1" s="258" t="s">
        <v>122</v>
      </c>
      <c r="U1" s="258" t="s">
        <v>123</v>
      </c>
      <c r="V1" s="218" t="s">
        <v>124</v>
      </c>
      <c r="W1" s="218" t="s">
        <v>120</v>
      </c>
    </row>
    <row r="2" spans="1:23" x14ac:dyDescent="0.25">
      <c r="A2" s="250"/>
      <c r="B2" s="29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34"/>
      <c r="P2" s="268"/>
      <c r="Q2" s="274"/>
      <c r="R2" s="240"/>
      <c r="S2" s="240"/>
      <c r="T2" s="259"/>
      <c r="U2" s="259"/>
      <c r="V2" s="219"/>
      <c r="W2" s="219"/>
    </row>
    <row r="3" spans="1:23" x14ac:dyDescent="0.25">
      <c r="A3" s="250"/>
      <c r="B3" s="29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34"/>
      <c r="P3" s="268"/>
      <c r="Q3" s="274"/>
      <c r="R3" s="240"/>
      <c r="S3" s="240"/>
      <c r="T3" s="259"/>
      <c r="U3" s="259"/>
      <c r="V3" s="219"/>
      <c r="W3" s="219"/>
    </row>
    <row r="4" spans="1:23" ht="32.25" customHeight="1" thickBot="1" x14ac:dyDescent="0.3">
      <c r="A4" s="251"/>
      <c r="B4" s="29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35"/>
      <c r="P4" s="269"/>
      <c r="Q4" s="275"/>
      <c r="R4" s="241"/>
      <c r="S4" s="241"/>
      <c r="T4" s="260"/>
      <c r="U4" s="260"/>
      <c r="V4" s="220"/>
      <c r="W4" s="220"/>
    </row>
    <row r="5" spans="1:23" ht="51" customHeight="1" x14ac:dyDescent="0.25">
      <c r="A5" s="182">
        <v>40554</v>
      </c>
      <c r="B5" s="17" t="s">
        <v>68</v>
      </c>
      <c r="C5" s="66">
        <v>20.9</v>
      </c>
      <c r="D5" s="66">
        <v>7.31</v>
      </c>
      <c r="E5" s="66">
        <f>SUM(F5:L5)</f>
        <v>2.5</v>
      </c>
      <c r="F5" s="66">
        <v>0</v>
      </c>
      <c r="G5" s="66">
        <v>0</v>
      </c>
      <c r="H5" s="66">
        <v>2</v>
      </c>
      <c r="I5" s="66">
        <v>0</v>
      </c>
      <c r="J5" s="66">
        <v>0</v>
      </c>
      <c r="K5" s="66">
        <v>0</v>
      </c>
      <c r="L5" s="66">
        <v>0.5</v>
      </c>
      <c r="M5" s="66">
        <v>0.1</v>
      </c>
      <c r="N5" s="66">
        <v>0</v>
      </c>
      <c r="O5" s="101">
        <v>0</v>
      </c>
      <c r="P5" s="69">
        <v>0</v>
      </c>
      <c r="Q5" s="89">
        <f>P5+O5+N5+M5+C5+D5+E5</f>
        <v>30.81</v>
      </c>
      <c r="R5" s="72">
        <v>30.8</v>
      </c>
      <c r="S5" s="72">
        <v>30.8</v>
      </c>
      <c r="T5" s="212">
        <v>48.1</v>
      </c>
      <c r="U5" s="70">
        <v>48.1</v>
      </c>
      <c r="V5" s="90">
        <v>46.81</v>
      </c>
      <c r="W5" s="190">
        <v>47.624000000000002</v>
      </c>
    </row>
    <row r="6" spans="1:23" ht="87" customHeight="1" x14ac:dyDescent="0.25">
      <c r="A6" s="180">
        <v>40585</v>
      </c>
      <c r="B6" s="18" t="s">
        <v>83</v>
      </c>
      <c r="C6" s="72">
        <v>0</v>
      </c>
      <c r="D6" s="72">
        <v>0</v>
      </c>
      <c r="E6" s="66">
        <f t="shared" ref="E6:E8" si="0">SUM(F6:L6)</f>
        <v>0</v>
      </c>
      <c r="F6" s="72">
        <v>0</v>
      </c>
      <c r="G6" s="72">
        <v>0</v>
      </c>
      <c r="H6" s="72">
        <v>0</v>
      </c>
      <c r="I6" s="72">
        <v>0</v>
      </c>
      <c r="J6" s="72">
        <v>0</v>
      </c>
      <c r="K6" s="72">
        <v>0</v>
      </c>
      <c r="L6" s="72">
        <v>0</v>
      </c>
      <c r="M6" s="72">
        <v>0</v>
      </c>
      <c r="N6" s="72">
        <v>0</v>
      </c>
      <c r="O6" s="73">
        <v>0</v>
      </c>
      <c r="P6" s="74">
        <v>0</v>
      </c>
      <c r="Q6" s="89">
        <f t="shared" ref="Q6:Q8" si="1">P6+O6+N6+M6+C6+D6+E6</f>
        <v>0</v>
      </c>
      <c r="R6" s="72">
        <v>0</v>
      </c>
      <c r="S6" s="72">
        <v>0</v>
      </c>
      <c r="T6" s="207">
        <v>4.4749999999999996</v>
      </c>
      <c r="U6" s="76">
        <v>4.4749999999999996</v>
      </c>
      <c r="V6" s="91">
        <v>0.46100000000000002</v>
      </c>
      <c r="W6" s="77">
        <v>0</v>
      </c>
    </row>
    <row r="7" spans="1:23" ht="25.5" x14ac:dyDescent="0.25">
      <c r="A7" s="180">
        <v>40613</v>
      </c>
      <c r="B7" s="18" t="s">
        <v>84</v>
      </c>
      <c r="C7" s="72">
        <v>0</v>
      </c>
      <c r="D7" s="72">
        <v>0</v>
      </c>
      <c r="E7" s="66">
        <f t="shared" si="0"/>
        <v>0</v>
      </c>
      <c r="F7" s="72">
        <v>0</v>
      </c>
      <c r="G7" s="72">
        <v>0</v>
      </c>
      <c r="H7" s="72">
        <v>0</v>
      </c>
      <c r="I7" s="72">
        <v>0</v>
      </c>
      <c r="J7" s="72">
        <v>0</v>
      </c>
      <c r="K7" s="72">
        <v>0</v>
      </c>
      <c r="L7" s="72">
        <v>0</v>
      </c>
      <c r="M7" s="72">
        <v>0</v>
      </c>
      <c r="N7" s="72">
        <v>0</v>
      </c>
      <c r="O7" s="73">
        <v>3.9</v>
      </c>
      <c r="P7" s="74">
        <v>0</v>
      </c>
      <c r="Q7" s="89">
        <f t="shared" si="1"/>
        <v>3.9</v>
      </c>
      <c r="R7" s="72">
        <v>0</v>
      </c>
      <c r="S7" s="72">
        <v>50</v>
      </c>
      <c r="T7" s="207">
        <v>5</v>
      </c>
      <c r="U7" s="76">
        <v>6.875</v>
      </c>
      <c r="V7" s="91">
        <v>0</v>
      </c>
      <c r="W7" s="77">
        <v>3.33</v>
      </c>
    </row>
    <row r="8" spans="1:23" ht="39" thickBot="1" x14ac:dyDescent="0.3">
      <c r="A8" s="181">
        <v>40644</v>
      </c>
      <c r="B8" s="19" t="s">
        <v>85</v>
      </c>
      <c r="C8" s="78">
        <v>0</v>
      </c>
      <c r="D8" s="78">
        <v>0</v>
      </c>
      <c r="E8" s="66">
        <f t="shared" si="0"/>
        <v>1</v>
      </c>
      <c r="F8" s="78">
        <v>0</v>
      </c>
      <c r="G8" s="78">
        <v>0</v>
      </c>
      <c r="H8" s="78">
        <v>1</v>
      </c>
      <c r="I8" s="78">
        <v>0</v>
      </c>
      <c r="J8" s="78">
        <v>0</v>
      </c>
      <c r="K8" s="78">
        <v>0</v>
      </c>
      <c r="L8" s="78">
        <v>0</v>
      </c>
      <c r="M8" s="78">
        <v>0</v>
      </c>
      <c r="N8" s="78">
        <v>0</v>
      </c>
      <c r="O8" s="79">
        <v>0</v>
      </c>
      <c r="P8" s="80">
        <v>0</v>
      </c>
      <c r="Q8" s="89">
        <f t="shared" si="1"/>
        <v>1</v>
      </c>
      <c r="R8" s="72">
        <v>1</v>
      </c>
      <c r="S8" s="72">
        <v>1</v>
      </c>
      <c r="T8" s="213">
        <v>3</v>
      </c>
      <c r="U8" s="82">
        <v>3</v>
      </c>
      <c r="V8" s="97">
        <v>0.7</v>
      </c>
      <c r="W8" s="191">
        <v>21.59</v>
      </c>
    </row>
    <row r="9" spans="1:23" ht="39" thickBot="1" x14ac:dyDescent="0.3">
      <c r="A9" s="2">
        <v>11</v>
      </c>
      <c r="B9" s="20" t="s">
        <v>39</v>
      </c>
      <c r="C9" s="84">
        <f>SUM(C5:C8)</f>
        <v>20.9</v>
      </c>
      <c r="D9" s="84">
        <f>SUM(D5:D8)</f>
        <v>7.31</v>
      </c>
      <c r="E9" s="84">
        <f>SUM(F9:L9)</f>
        <v>3.5</v>
      </c>
      <c r="F9" s="84">
        <f t="shared" ref="F9:N9" si="2">SUM(F5:F8)</f>
        <v>0</v>
      </c>
      <c r="G9" s="84">
        <f t="shared" si="2"/>
        <v>0</v>
      </c>
      <c r="H9" s="84">
        <f t="shared" si="2"/>
        <v>3</v>
      </c>
      <c r="I9" s="84">
        <f t="shared" si="2"/>
        <v>0</v>
      </c>
      <c r="J9" s="84">
        <f t="shared" si="2"/>
        <v>0</v>
      </c>
      <c r="K9" s="84">
        <f t="shared" si="2"/>
        <v>0</v>
      </c>
      <c r="L9" s="84">
        <f t="shared" si="2"/>
        <v>0.5</v>
      </c>
      <c r="M9" s="84">
        <f t="shared" si="2"/>
        <v>0.1</v>
      </c>
      <c r="N9" s="84">
        <f t="shared" si="2"/>
        <v>0</v>
      </c>
      <c r="O9" s="85">
        <f t="shared" ref="O9:W9" si="3">SUM(O5:O8)</f>
        <v>3.9</v>
      </c>
      <c r="P9" s="86">
        <f t="shared" si="3"/>
        <v>0</v>
      </c>
      <c r="Q9" s="87">
        <f t="shared" si="3"/>
        <v>35.71</v>
      </c>
      <c r="R9" s="84">
        <f t="shared" si="3"/>
        <v>31.8</v>
      </c>
      <c r="S9" s="84">
        <f t="shared" si="3"/>
        <v>81.8</v>
      </c>
      <c r="T9" s="208">
        <f t="shared" si="3"/>
        <v>60.575000000000003</v>
      </c>
      <c r="U9" s="88">
        <f t="shared" si="3"/>
        <v>62.45</v>
      </c>
      <c r="V9" s="105">
        <f t="shared" si="3"/>
        <v>47.971000000000004</v>
      </c>
      <c r="W9" s="99">
        <f t="shared" si="3"/>
        <v>72.543999999999997</v>
      </c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6"/>
  <sheetViews>
    <sheetView zoomScale="80" zoomScaleNormal="80" workbookViewId="0">
      <selection activeCell="U14" sqref="U14"/>
    </sheetView>
  </sheetViews>
  <sheetFormatPr defaultRowHeight="15" x14ac:dyDescent="0.25"/>
  <cols>
    <col min="2" max="2" width="10.7109375" customWidth="1"/>
    <col min="18" max="18" width="10.28515625" bestFit="1" customWidth="1"/>
    <col min="21" max="21" width="10.7109375" customWidth="1"/>
    <col min="22" max="23" width="11.7109375" customWidth="1"/>
  </cols>
  <sheetData>
    <row r="1" spans="1:23" ht="15" customHeight="1" x14ac:dyDescent="0.25">
      <c r="A1" s="249" t="s">
        <v>0</v>
      </c>
      <c r="B1" s="252" t="s">
        <v>1</v>
      </c>
      <c r="C1" s="227" t="s">
        <v>46</v>
      </c>
      <c r="D1" s="227" t="s">
        <v>47</v>
      </c>
      <c r="E1" s="227" t="s">
        <v>48</v>
      </c>
      <c r="F1" s="227" t="s">
        <v>49</v>
      </c>
      <c r="G1" s="227" t="s">
        <v>50</v>
      </c>
      <c r="H1" s="227" t="s">
        <v>51</v>
      </c>
      <c r="I1" s="227" t="s">
        <v>52</v>
      </c>
      <c r="J1" s="227" t="s">
        <v>53</v>
      </c>
      <c r="K1" s="227" t="s">
        <v>54</v>
      </c>
      <c r="L1" s="227" t="s">
        <v>55</v>
      </c>
      <c r="M1" s="227" t="s">
        <v>56</v>
      </c>
      <c r="N1" s="227" t="s">
        <v>57</v>
      </c>
      <c r="O1" s="233" t="s">
        <v>58</v>
      </c>
      <c r="P1" s="267" t="s">
        <v>59</v>
      </c>
      <c r="Q1" s="273" t="s">
        <v>119</v>
      </c>
      <c r="R1" s="239">
        <v>2020</v>
      </c>
      <c r="S1" s="239">
        <v>2021</v>
      </c>
      <c r="T1" s="258" t="s">
        <v>122</v>
      </c>
      <c r="U1" s="258" t="s">
        <v>123</v>
      </c>
      <c r="V1" s="255" t="s">
        <v>124</v>
      </c>
      <c r="W1" s="255" t="s">
        <v>120</v>
      </c>
    </row>
    <row r="2" spans="1:23" x14ac:dyDescent="0.25">
      <c r="A2" s="250"/>
      <c r="B2" s="253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34"/>
      <c r="P2" s="268"/>
      <c r="Q2" s="274"/>
      <c r="R2" s="240"/>
      <c r="S2" s="240"/>
      <c r="T2" s="259"/>
      <c r="U2" s="259"/>
      <c r="V2" s="256"/>
      <c r="W2" s="256"/>
    </row>
    <row r="3" spans="1:23" x14ac:dyDescent="0.25">
      <c r="A3" s="250"/>
      <c r="B3" s="253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34"/>
      <c r="P3" s="268"/>
      <c r="Q3" s="274"/>
      <c r="R3" s="240"/>
      <c r="S3" s="240"/>
      <c r="T3" s="259"/>
      <c r="U3" s="259"/>
      <c r="V3" s="256"/>
      <c r="W3" s="256"/>
    </row>
    <row r="4" spans="1:23" ht="42" customHeight="1" thickBot="1" x14ac:dyDescent="0.3">
      <c r="A4" s="251"/>
      <c r="B4" s="254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35"/>
      <c r="P4" s="269"/>
      <c r="Q4" s="275"/>
      <c r="R4" s="241"/>
      <c r="S4" s="241"/>
      <c r="T4" s="260"/>
      <c r="U4" s="260"/>
      <c r="V4" s="257"/>
      <c r="W4" s="257"/>
    </row>
    <row r="5" spans="1:23" ht="36" x14ac:dyDescent="0.25">
      <c r="A5" s="182">
        <v>40555</v>
      </c>
      <c r="B5" s="21" t="s">
        <v>104</v>
      </c>
      <c r="C5" s="66">
        <v>0</v>
      </c>
      <c r="D5" s="66">
        <v>0</v>
      </c>
      <c r="E5" s="66">
        <v>0</v>
      </c>
      <c r="F5" s="66">
        <v>0</v>
      </c>
      <c r="G5" s="66">
        <v>0</v>
      </c>
      <c r="H5" s="66">
        <v>0</v>
      </c>
      <c r="I5" s="66">
        <v>0</v>
      </c>
      <c r="J5" s="66">
        <v>0</v>
      </c>
      <c r="K5" s="66">
        <v>0</v>
      </c>
      <c r="L5" s="66">
        <v>0</v>
      </c>
      <c r="M5" s="66">
        <v>1</v>
      </c>
      <c r="N5" s="66">
        <v>0</v>
      </c>
      <c r="O5" s="101">
        <v>0</v>
      </c>
      <c r="P5" s="69">
        <v>0</v>
      </c>
      <c r="Q5" s="89">
        <f t="shared" ref="Q5:Q14" si="0">P5+O5+N5+M5+C5+D5+E5</f>
        <v>1</v>
      </c>
      <c r="R5" s="72">
        <v>1</v>
      </c>
      <c r="S5" s="72">
        <v>1</v>
      </c>
      <c r="T5" s="193">
        <v>1</v>
      </c>
      <c r="U5" s="70">
        <v>1</v>
      </c>
      <c r="V5" s="90">
        <v>0.873</v>
      </c>
      <c r="W5" s="190">
        <f>0.498+0.273</f>
        <v>0.77100000000000002</v>
      </c>
    </row>
    <row r="6" spans="1:23" ht="60" x14ac:dyDescent="0.25">
      <c r="A6" s="180">
        <v>42778</v>
      </c>
      <c r="B6" s="22" t="s">
        <v>105</v>
      </c>
      <c r="C6" s="92">
        <v>0</v>
      </c>
      <c r="D6" s="92">
        <v>0</v>
      </c>
      <c r="E6" s="92">
        <v>0</v>
      </c>
      <c r="F6" s="92">
        <v>0</v>
      </c>
      <c r="G6" s="92">
        <v>0</v>
      </c>
      <c r="H6" s="92">
        <v>0</v>
      </c>
      <c r="I6" s="92">
        <v>0</v>
      </c>
      <c r="J6" s="92">
        <v>0</v>
      </c>
      <c r="K6" s="92">
        <v>0</v>
      </c>
      <c r="L6" s="92">
        <v>0</v>
      </c>
      <c r="M6" s="93">
        <v>130</v>
      </c>
      <c r="N6" s="92">
        <v>0</v>
      </c>
      <c r="O6" s="101">
        <v>15</v>
      </c>
      <c r="P6" s="69">
        <v>0</v>
      </c>
      <c r="Q6" s="89">
        <f t="shared" si="0"/>
        <v>145</v>
      </c>
      <c r="R6" s="72">
        <v>135</v>
      </c>
      <c r="S6" s="72">
        <v>140</v>
      </c>
      <c r="T6" s="207">
        <v>78.5</v>
      </c>
      <c r="U6" s="94">
        <v>78.5</v>
      </c>
      <c r="V6" s="95">
        <v>60.957999999999998</v>
      </c>
      <c r="W6" s="205">
        <v>57.5</v>
      </c>
    </row>
    <row r="7" spans="1:23" ht="36" x14ac:dyDescent="0.25">
      <c r="A7" s="180">
        <v>42806</v>
      </c>
      <c r="B7" s="22" t="s">
        <v>41</v>
      </c>
      <c r="C7" s="66">
        <v>0</v>
      </c>
      <c r="D7" s="66">
        <v>0</v>
      </c>
      <c r="E7" s="66">
        <v>0</v>
      </c>
      <c r="F7" s="66">
        <v>0</v>
      </c>
      <c r="G7" s="66">
        <v>0</v>
      </c>
      <c r="H7" s="66">
        <v>0</v>
      </c>
      <c r="I7" s="66">
        <v>0</v>
      </c>
      <c r="J7" s="66">
        <v>0</v>
      </c>
      <c r="K7" s="66">
        <v>0</v>
      </c>
      <c r="L7" s="66">
        <v>0</v>
      </c>
      <c r="M7" s="72">
        <v>1.4</v>
      </c>
      <c r="N7" s="66">
        <v>0</v>
      </c>
      <c r="O7" s="101">
        <v>0</v>
      </c>
      <c r="P7" s="69">
        <v>0</v>
      </c>
      <c r="Q7" s="89">
        <f t="shared" si="0"/>
        <v>1.4</v>
      </c>
      <c r="R7" s="72">
        <v>1.4</v>
      </c>
      <c r="S7" s="72">
        <v>1.4</v>
      </c>
      <c r="T7" s="194">
        <v>1</v>
      </c>
      <c r="U7" s="76">
        <v>1</v>
      </c>
      <c r="V7" s="91">
        <v>0.98299999999999998</v>
      </c>
      <c r="W7" s="77">
        <v>1.0509999999999999</v>
      </c>
    </row>
    <row r="8" spans="1:23" ht="24" x14ac:dyDescent="0.25">
      <c r="A8" s="180">
        <v>42837</v>
      </c>
      <c r="B8" s="22" t="s">
        <v>106</v>
      </c>
      <c r="C8" s="72">
        <v>0</v>
      </c>
      <c r="D8" s="72">
        <v>0.16</v>
      </c>
      <c r="E8" s="72">
        <f t="shared" ref="E8:E15" si="1">SUM(F8:L8)</f>
        <v>2.6500000000000004</v>
      </c>
      <c r="F8" s="72">
        <v>0</v>
      </c>
      <c r="G8" s="72">
        <v>0</v>
      </c>
      <c r="H8" s="72">
        <v>0.05</v>
      </c>
      <c r="I8" s="72">
        <v>0</v>
      </c>
      <c r="J8" s="72">
        <v>0</v>
      </c>
      <c r="K8" s="72">
        <v>1.8</v>
      </c>
      <c r="L8" s="72">
        <v>0.8</v>
      </c>
      <c r="M8" s="72">
        <v>1.2</v>
      </c>
      <c r="N8" s="66">
        <v>0</v>
      </c>
      <c r="O8" s="101">
        <v>399.935</v>
      </c>
      <c r="P8" s="69">
        <v>0</v>
      </c>
      <c r="Q8" s="89">
        <f t="shared" si="0"/>
        <v>403.94499999999999</v>
      </c>
      <c r="R8" s="72">
        <v>4.01</v>
      </c>
      <c r="S8" s="72">
        <v>78.64</v>
      </c>
      <c r="T8" s="194">
        <v>4.01</v>
      </c>
      <c r="U8" s="76">
        <v>4.01</v>
      </c>
      <c r="V8" s="91">
        <v>4.9749999999999996</v>
      </c>
      <c r="W8" s="77">
        <v>13.909000000000001</v>
      </c>
    </row>
    <row r="9" spans="1:23" ht="24" x14ac:dyDescent="0.25">
      <c r="A9" s="180">
        <v>42867</v>
      </c>
      <c r="B9" s="22" t="s">
        <v>107</v>
      </c>
      <c r="C9" s="66">
        <v>0</v>
      </c>
      <c r="D9" s="66">
        <v>0</v>
      </c>
      <c r="E9" s="72">
        <f t="shared" si="1"/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72">
        <v>100.04</v>
      </c>
      <c r="N9" s="66">
        <v>0</v>
      </c>
      <c r="O9" s="101">
        <v>0</v>
      </c>
      <c r="P9" s="69">
        <v>0</v>
      </c>
      <c r="Q9" s="89">
        <f t="shared" si="0"/>
        <v>100.04</v>
      </c>
      <c r="R9" s="72">
        <v>101</v>
      </c>
      <c r="S9" s="72">
        <v>101</v>
      </c>
      <c r="T9" s="194">
        <v>0</v>
      </c>
      <c r="U9" s="76">
        <v>0</v>
      </c>
      <c r="V9" s="91">
        <v>27.138000000000002</v>
      </c>
      <c r="W9" s="77">
        <v>0</v>
      </c>
    </row>
    <row r="10" spans="1:23" ht="48" x14ac:dyDescent="0.25">
      <c r="A10" s="180">
        <v>42898</v>
      </c>
      <c r="B10" s="22" t="s">
        <v>108</v>
      </c>
      <c r="C10" s="66">
        <v>0</v>
      </c>
      <c r="D10" s="66">
        <v>0</v>
      </c>
      <c r="E10" s="72">
        <f t="shared" si="1"/>
        <v>0</v>
      </c>
      <c r="F10" s="66">
        <v>0</v>
      </c>
      <c r="G10" s="66">
        <v>0</v>
      </c>
      <c r="H10" s="66">
        <v>0</v>
      </c>
      <c r="I10" s="66">
        <v>0</v>
      </c>
      <c r="J10" s="66">
        <v>0</v>
      </c>
      <c r="K10" s="66">
        <v>0</v>
      </c>
      <c r="L10" s="66">
        <v>0</v>
      </c>
      <c r="M10" s="72">
        <v>210</v>
      </c>
      <c r="N10" s="66">
        <v>0</v>
      </c>
      <c r="O10" s="101">
        <v>0</v>
      </c>
      <c r="P10" s="69">
        <v>0</v>
      </c>
      <c r="Q10" s="89">
        <f t="shared" si="0"/>
        <v>210</v>
      </c>
      <c r="R10" s="72">
        <v>215</v>
      </c>
      <c r="S10" s="72">
        <v>220</v>
      </c>
      <c r="T10" s="194">
        <v>177</v>
      </c>
      <c r="U10" s="76">
        <v>207.99799999999999</v>
      </c>
      <c r="V10" s="91">
        <v>236.85400000000001</v>
      </c>
      <c r="W10" s="77">
        <v>202.815</v>
      </c>
    </row>
    <row r="11" spans="1:23" ht="48" x14ac:dyDescent="0.25">
      <c r="A11" s="180">
        <v>42928</v>
      </c>
      <c r="B11" s="22" t="s">
        <v>109</v>
      </c>
      <c r="C11" s="72">
        <f>C12+C13</f>
        <v>72.83</v>
      </c>
      <c r="D11" s="72">
        <f>D12+D13</f>
        <v>25.47</v>
      </c>
      <c r="E11" s="72">
        <f t="shared" si="1"/>
        <v>6.16</v>
      </c>
      <c r="F11" s="72">
        <f t="shared" ref="F11:N11" si="2">F12+F13</f>
        <v>0.2</v>
      </c>
      <c r="G11" s="72">
        <f t="shared" si="2"/>
        <v>1.71</v>
      </c>
      <c r="H11" s="72">
        <f t="shared" si="2"/>
        <v>0.75</v>
      </c>
      <c r="I11" s="72">
        <f t="shared" si="2"/>
        <v>0</v>
      </c>
      <c r="J11" s="72">
        <f t="shared" si="2"/>
        <v>0</v>
      </c>
      <c r="K11" s="72">
        <f t="shared" si="2"/>
        <v>0</v>
      </c>
      <c r="L11" s="72">
        <f t="shared" si="2"/>
        <v>3.5</v>
      </c>
      <c r="M11" s="72">
        <f t="shared" si="2"/>
        <v>0.2</v>
      </c>
      <c r="N11" s="72">
        <f t="shared" si="2"/>
        <v>0</v>
      </c>
      <c r="O11" s="73">
        <v>0</v>
      </c>
      <c r="P11" s="74">
        <v>0</v>
      </c>
      <c r="Q11" s="89">
        <f>Q12+Q13</f>
        <v>104.66</v>
      </c>
      <c r="R11" s="72">
        <f>R12+R13</f>
        <v>104.66</v>
      </c>
      <c r="S11" s="72">
        <f>S12+S13</f>
        <v>73.540000000000006</v>
      </c>
      <c r="T11" s="194">
        <f>SUM(T12:T13)</f>
        <v>76.045000000000002</v>
      </c>
      <c r="U11" s="76">
        <f>SUM(U12:U13)</f>
        <v>76.045000000000002</v>
      </c>
      <c r="V11" s="77">
        <v>120.86499999999999</v>
      </c>
      <c r="W11" s="77">
        <v>54.41</v>
      </c>
    </row>
    <row r="12" spans="1:23" ht="36" x14ac:dyDescent="0.25">
      <c r="A12" s="214" t="s">
        <v>110</v>
      </c>
      <c r="B12" s="23" t="s">
        <v>112</v>
      </c>
      <c r="C12" s="72">
        <v>42.03</v>
      </c>
      <c r="D12" s="72">
        <v>14.7</v>
      </c>
      <c r="E12" s="72">
        <f t="shared" si="1"/>
        <v>2.4500000000000002</v>
      </c>
      <c r="F12" s="72">
        <v>0.1</v>
      </c>
      <c r="G12" s="72">
        <v>0.5</v>
      </c>
      <c r="H12" s="72">
        <v>0.35</v>
      </c>
      <c r="I12" s="72">
        <v>0</v>
      </c>
      <c r="J12" s="72">
        <v>0</v>
      </c>
      <c r="K12" s="72">
        <v>0</v>
      </c>
      <c r="L12" s="72">
        <v>1.5</v>
      </c>
      <c r="M12" s="72">
        <v>0.1</v>
      </c>
      <c r="N12" s="72">
        <v>0</v>
      </c>
      <c r="O12" s="73">
        <v>0</v>
      </c>
      <c r="P12" s="74">
        <v>0</v>
      </c>
      <c r="Q12" s="89">
        <f t="shared" si="0"/>
        <v>59.28</v>
      </c>
      <c r="R12" s="72">
        <v>59.28</v>
      </c>
      <c r="S12" s="72">
        <v>43.77</v>
      </c>
      <c r="T12" s="194">
        <v>46.98</v>
      </c>
      <c r="U12" s="76">
        <v>46.98</v>
      </c>
      <c r="V12" s="77">
        <v>64.855999999999995</v>
      </c>
      <c r="W12" s="77"/>
    </row>
    <row r="13" spans="1:23" ht="24" x14ac:dyDescent="0.25">
      <c r="A13" s="214" t="s">
        <v>111</v>
      </c>
      <c r="B13" s="23" t="s">
        <v>113</v>
      </c>
      <c r="C13" s="72">
        <v>30.8</v>
      </c>
      <c r="D13" s="72">
        <v>10.77</v>
      </c>
      <c r="E13" s="72">
        <f t="shared" si="1"/>
        <v>3.71</v>
      </c>
      <c r="F13" s="72">
        <v>0.1</v>
      </c>
      <c r="G13" s="72">
        <v>1.21</v>
      </c>
      <c r="H13" s="72">
        <v>0.4</v>
      </c>
      <c r="I13" s="72">
        <v>0</v>
      </c>
      <c r="J13" s="72">
        <v>0</v>
      </c>
      <c r="K13" s="72">
        <v>0</v>
      </c>
      <c r="L13" s="72">
        <v>2</v>
      </c>
      <c r="M13" s="72">
        <v>0.1</v>
      </c>
      <c r="N13" s="72">
        <v>0</v>
      </c>
      <c r="O13" s="73">
        <v>0</v>
      </c>
      <c r="P13" s="74">
        <v>0</v>
      </c>
      <c r="Q13" s="89">
        <f t="shared" si="0"/>
        <v>45.38</v>
      </c>
      <c r="R13" s="72">
        <v>45.38</v>
      </c>
      <c r="S13" s="72">
        <v>29.77</v>
      </c>
      <c r="T13" s="194">
        <v>29.065000000000001</v>
      </c>
      <c r="U13" s="76">
        <v>29.065000000000001</v>
      </c>
      <c r="V13" s="77">
        <v>56.009</v>
      </c>
      <c r="W13" s="77"/>
    </row>
    <row r="14" spans="1:23" ht="24.75" thickBot="1" x14ac:dyDescent="0.3">
      <c r="A14" s="181">
        <v>42959</v>
      </c>
      <c r="B14" s="23" t="s">
        <v>42</v>
      </c>
      <c r="C14" s="96">
        <v>0</v>
      </c>
      <c r="D14" s="96">
        <v>0</v>
      </c>
      <c r="E14" s="96">
        <f t="shared" si="1"/>
        <v>0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30</v>
      </c>
      <c r="N14" s="96">
        <v>0</v>
      </c>
      <c r="O14" s="102">
        <v>0</v>
      </c>
      <c r="P14" s="100">
        <v>0</v>
      </c>
      <c r="Q14" s="156">
        <f t="shared" si="0"/>
        <v>30</v>
      </c>
      <c r="R14" s="96">
        <v>30</v>
      </c>
      <c r="S14" s="96">
        <v>30</v>
      </c>
      <c r="T14" s="211">
        <v>15</v>
      </c>
      <c r="U14" s="136">
        <v>19.7</v>
      </c>
      <c r="V14" s="137">
        <v>25.623999999999999</v>
      </c>
      <c r="W14" s="210">
        <v>15.103</v>
      </c>
    </row>
    <row r="15" spans="1:23" ht="38.25" thickBot="1" x14ac:dyDescent="0.3">
      <c r="A15" s="13">
        <v>12</v>
      </c>
      <c r="B15" s="11" t="s">
        <v>40</v>
      </c>
      <c r="C15" s="84">
        <f>SUM(C5:C11)+C14</f>
        <v>72.83</v>
      </c>
      <c r="D15" s="84">
        <f>SUM(D5:D11)+D14</f>
        <v>25.63</v>
      </c>
      <c r="E15" s="84">
        <f t="shared" si="1"/>
        <v>8.8099999999999987</v>
      </c>
      <c r="F15" s="84">
        <f t="shared" ref="F15:M15" si="3">SUM(F5:F11)+F14</f>
        <v>0.2</v>
      </c>
      <c r="G15" s="84">
        <f t="shared" si="3"/>
        <v>1.71</v>
      </c>
      <c r="H15" s="84">
        <f t="shared" si="3"/>
        <v>0.8</v>
      </c>
      <c r="I15" s="84">
        <f t="shared" si="3"/>
        <v>0</v>
      </c>
      <c r="J15" s="84">
        <f t="shared" si="3"/>
        <v>0</v>
      </c>
      <c r="K15" s="84">
        <f t="shared" si="3"/>
        <v>1.8</v>
      </c>
      <c r="L15" s="84">
        <f t="shared" si="3"/>
        <v>4.3</v>
      </c>
      <c r="M15" s="84">
        <f t="shared" si="3"/>
        <v>473.84</v>
      </c>
      <c r="N15" s="84">
        <f t="shared" ref="N15" si="4">SUM(N5:N11)+N14</f>
        <v>0</v>
      </c>
      <c r="O15" s="85">
        <f t="shared" ref="O15" si="5">SUM(O5:O11)+O14</f>
        <v>414.935</v>
      </c>
      <c r="P15" s="86">
        <f t="shared" ref="P15" si="6">SUM(P5:P11)+P14</f>
        <v>0</v>
      </c>
      <c r="Q15" s="87">
        <f t="shared" ref="Q15" si="7">SUM(Q5:Q11)+Q14</f>
        <v>996.04499999999996</v>
      </c>
      <c r="R15" s="84">
        <f t="shared" ref="R15" si="8">SUM(R5:R11)+R14</f>
        <v>592.06999999999994</v>
      </c>
      <c r="S15" s="84">
        <f t="shared" ref="S15" si="9">SUM(S5:S11)+S14</f>
        <v>645.57999999999993</v>
      </c>
      <c r="T15" s="198">
        <f t="shared" ref="T15:U15" si="10">SUM(T5:T11)+T14</f>
        <v>352.55500000000001</v>
      </c>
      <c r="U15" s="88">
        <f t="shared" si="10"/>
        <v>388.25299999999999</v>
      </c>
      <c r="V15" s="84">
        <f t="shared" ref="V15:W15" si="11">SUM(V5:V11)+V14</f>
        <v>478.27000000000004</v>
      </c>
      <c r="W15" s="84">
        <f t="shared" si="11"/>
        <v>345.55900000000003</v>
      </c>
    </row>
    <row r="16" spans="1:23" x14ac:dyDescent="0.25">
      <c r="U16" s="25"/>
      <c r="V16" s="25"/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8"/>
  <sheetViews>
    <sheetView zoomScale="90" zoomScaleNormal="90" workbookViewId="0">
      <selection activeCell="S6" sqref="S6"/>
    </sheetView>
  </sheetViews>
  <sheetFormatPr defaultRowHeight="15" x14ac:dyDescent="0.25"/>
  <cols>
    <col min="3" max="3" width="10.42578125" bestFit="1" customWidth="1"/>
    <col min="4" max="4" width="9" customWidth="1"/>
    <col min="5" max="5" width="8.85546875" customWidth="1"/>
    <col min="6" max="6" width="7.28515625" customWidth="1"/>
    <col min="7" max="7" width="10" customWidth="1"/>
    <col min="12" max="12" width="8.85546875" customWidth="1"/>
    <col min="14" max="14" width="7.5703125" customWidth="1"/>
    <col min="15" max="15" width="6.85546875" customWidth="1"/>
    <col min="16" max="16" width="8.140625" customWidth="1"/>
    <col min="18" max="18" width="10.5703125" bestFit="1" customWidth="1"/>
  </cols>
  <sheetData>
    <row r="1" spans="1:23" ht="15" customHeight="1" x14ac:dyDescent="0.25">
      <c r="A1" s="249" t="s">
        <v>0</v>
      </c>
      <c r="B1" s="252" t="s">
        <v>1</v>
      </c>
      <c r="C1" s="300" t="s">
        <v>46</v>
      </c>
      <c r="D1" s="300" t="s">
        <v>47</v>
      </c>
      <c r="E1" s="300" t="s">
        <v>48</v>
      </c>
      <c r="F1" s="300" t="s">
        <v>49</v>
      </c>
      <c r="G1" s="300" t="s">
        <v>50</v>
      </c>
      <c r="H1" s="300" t="s">
        <v>51</v>
      </c>
      <c r="I1" s="300" t="s">
        <v>52</v>
      </c>
      <c r="J1" s="300" t="s">
        <v>53</v>
      </c>
      <c r="K1" s="300" t="s">
        <v>54</v>
      </c>
      <c r="L1" s="300" t="s">
        <v>55</v>
      </c>
      <c r="M1" s="300" t="s">
        <v>56</v>
      </c>
      <c r="N1" s="300" t="s">
        <v>57</v>
      </c>
      <c r="O1" s="233" t="s">
        <v>58</v>
      </c>
      <c r="P1" s="267" t="s">
        <v>59</v>
      </c>
      <c r="Q1" s="273" t="s">
        <v>121</v>
      </c>
      <c r="R1" s="239">
        <v>2021</v>
      </c>
      <c r="S1" s="239">
        <v>2022</v>
      </c>
      <c r="T1" s="230" t="s">
        <v>122</v>
      </c>
      <c r="U1" s="242" t="s">
        <v>123</v>
      </c>
      <c r="V1" s="218" t="s">
        <v>124</v>
      </c>
      <c r="W1" s="218" t="s">
        <v>120</v>
      </c>
    </row>
    <row r="2" spans="1:23" x14ac:dyDescent="0.25">
      <c r="A2" s="250"/>
      <c r="B2" s="253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234"/>
      <c r="P2" s="268"/>
      <c r="Q2" s="274"/>
      <c r="R2" s="240"/>
      <c r="S2" s="240"/>
      <c r="T2" s="231"/>
      <c r="U2" s="243"/>
      <c r="V2" s="219"/>
      <c r="W2" s="219"/>
    </row>
    <row r="3" spans="1:23" x14ac:dyDescent="0.25">
      <c r="A3" s="250"/>
      <c r="B3" s="253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234"/>
      <c r="P3" s="268"/>
      <c r="Q3" s="274"/>
      <c r="R3" s="240"/>
      <c r="S3" s="240"/>
      <c r="T3" s="231"/>
      <c r="U3" s="243"/>
      <c r="V3" s="219"/>
      <c r="W3" s="219"/>
    </row>
    <row r="4" spans="1:23" ht="42.75" customHeight="1" thickBot="1" x14ac:dyDescent="0.3">
      <c r="A4" s="251"/>
      <c r="B4" s="254"/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235"/>
      <c r="P4" s="269"/>
      <c r="Q4" s="275"/>
      <c r="R4" s="241"/>
      <c r="S4" s="241"/>
      <c r="T4" s="232"/>
      <c r="U4" s="244"/>
      <c r="V4" s="220"/>
      <c r="W4" s="220"/>
    </row>
    <row r="5" spans="1:23" ht="24" x14ac:dyDescent="0.25">
      <c r="A5" s="182">
        <v>40556</v>
      </c>
      <c r="B5" s="21" t="s">
        <v>44</v>
      </c>
      <c r="C5" s="66">
        <v>494</v>
      </c>
      <c r="D5" s="66">
        <v>182.55</v>
      </c>
      <c r="E5" s="66">
        <f>SUM(F5:L5)</f>
        <v>73.847000000000008</v>
      </c>
      <c r="F5" s="66">
        <v>0.05</v>
      </c>
      <c r="G5" s="66">
        <v>41.45</v>
      </c>
      <c r="H5" s="66">
        <v>8</v>
      </c>
      <c r="I5" s="66">
        <v>0</v>
      </c>
      <c r="J5" s="66">
        <v>3</v>
      </c>
      <c r="K5" s="67">
        <v>1</v>
      </c>
      <c r="L5" s="66">
        <v>20.347000000000001</v>
      </c>
      <c r="M5" s="66">
        <v>3.5</v>
      </c>
      <c r="N5" s="66">
        <v>0</v>
      </c>
      <c r="O5" s="68">
        <v>17.41</v>
      </c>
      <c r="P5" s="69">
        <v>0</v>
      </c>
      <c r="Q5" s="89">
        <f>P5+O5+N5+M5+C5+D5+E5</f>
        <v>771.30700000000002</v>
      </c>
      <c r="R5" s="66">
        <v>963.6</v>
      </c>
      <c r="S5" s="66">
        <v>987.35</v>
      </c>
      <c r="T5" s="193">
        <v>680.75</v>
      </c>
      <c r="U5" s="70">
        <v>695.25</v>
      </c>
      <c r="V5" s="71">
        <v>619.88</v>
      </c>
      <c r="W5" s="71">
        <v>490.84199999999998</v>
      </c>
    </row>
    <row r="6" spans="1:23" ht="24" x14ac:dyDescent="0.25">
      <c r="A6" s="180">
        <v>40587</v>
      </c>
      <c r="B6" s="22" t="s">
        <v>45</v>
      </c>
      <c r="C6" s="72">
        <v>85.4</v>
      </c>
      <c r="D6" s="72">
        <v>31.56</v>
      </c>
      <c r="E6" s="72">
        <f>SUM(F6:L6)</f>
        <v>9.1999999999999993</v>
      </c>
      <c r="F6" s="72">
        <v>0</v>
      </c>
      <c r="G6" s="72">
        <v>4.45</v>
      </c>
      <c r="H6" s="72">
        <v>1.5</v>
      </c>
      <c r="I6" s="72">
        <v>0</v>
      </c>
      <c r="J6" s="72">
        <v>0</v>
      </c>
      <c r="K6" s="72">
        <v>0</v>
      </c>
      <c r="L6" s="72">
        <v>3.25</v>
      </c>
      <c r="M6" s="72">
        <v>0.2</v>
      </c>
      <c r="N6" s="72">
        <v>0</v>
      </c>
      <c r="O6" s="73">
        <v>0</v>
      </c>
      <c r="P6" s="74">
        <v>0</v>
      </c>
      <c r="Q6" s="89">
        <f>P6+O6+N6+M6+C6+D6+E6</f>
        <v>126.36000000000001</v>
      </c>
      <c r="R6" s="66">
        <v>127.04</v>
      </c>
      <c r="S6" s="66">
        <v>127.59</v>
      </c>
      <c r="T6" s="194">
        <v>117.75</v>
      </c>
      <c r="U6" s="76">
        <v>117.75</v>
      </c>
      <c r="V6" s="77">
        <v>95.927999999999997</v>
      </c>
      <c r="W6" s="77">
        <v>94.570999999999998</v>
      </c>
    </row>
    <row r="7" spans="1:23" ht="36.75" thickBot="1" x14ac:dyDescent="0.3">
      <c r="A7" s="181">
        <v>40615</v>
      </c>
      <c r="B7" s="23" t="s">
        <v>69</v>
      </c>
      <c r="C7" s="78">
        <v>13.502000000000001</v>
      </c>
      <c r="D7" s="78">
        <v>5.1310000000000002</v>
      </c>
      <c r="E7" s="78">
        <f>SUM(F7:L7)</f>
        <v>13.78</v>
      </c>
      <c r="F7" s="78">
        <v>0</v>
      </c>
      <c r="G7" s="78">
        <v>0</v>
      </c>
      <c r="H7" s="78">
        <v>5</v>
      </c>
      <c r="I7" s="78">
        <v>0</v>
      </c>
      <c r="J7" s="78">
        <v>0</v>
      </c>
      <c r="K7" s="78">
        <v>0</v>
      </c>
      <c r="L7" s="78">
        <v>8.7799999999999994</v>
      </c>
      <c r="M7" s="78">
        <v>0</v>
      </c>
      <c r="N7" s="78">
        <v>0</v>
      </c>
      <c r="O7" s="79">
        <v>0</v>
      </c>
      <c r="P7" s="80">
        <v>0</v>
      </c>
      <c r="Q7" s="89">
        <f>P7+O7+N7+M7+C7+D7+E7</f>
        <v>32.413000000000004</v>
      </c>
      <c r="R7" s="66">
        <v>0</v>
      </c>
      <c r="S7" s="66">
        <v>0</v>
      </c>
      <c r="T7" s="195">
        <v>40.4</v>
      </c>
      <c r="U7" s="82">
        <v>119.95</v>
      </c>
      <c r="V7" s="83">
        <v>87.51</v>
      </c>
      <c r="W7" s="83">
        <v>167.61</v>
      </c>
    </row>
    <row r="8" spans="1:23" ht="24.75" thickBot="1" x14ac:dyDescent="0.3">
      <c r="A8" s="2">
        <v>13</v>
      </c>
      <c r="B8" s="215" t="s">
        <v>43</v>
      </c>
      <c r="C8" s="84">
        <f t="shared" ref="C8:P8" si="0">SUM(C5:C7)</f>
        <v>592.90199999999993</v>
      </c>
      <c r="D8" s="84">
        <f t="shared" si="0"/>
        <v>219.24100000000001</v>
      </c>
      <c r="E8" s="84">
        <f>SUM(F8:L8)</f>
        <v>96.826999999999998</v>
      </c>
      <c r="F8" s="84">
        <f t="shared" si="0"/>
        <v>0.05</v>
      </c>
      <c r="G8" s="84">
        <f t="shared" si="0"/>
        <v>45.900000000000006</v>
      </c>
      <c r="H8" s="84">
        <f t="shared" si="0"/>
        <v>14.5</v>
      </c>
      <c r="I8" s="84">
        <f t="shared" si="0"/>
        <v>0</v>
      </c>
      <c r="J8" s="84">
        <f t="shared" si="0"/>
        <v>3</v>
      </c>
      <c r="K8" s="84">
        <f t="shared" si="0"/>
        <v>1</v>
      </c>
      <c r="L8" s="84">
        <f t="shared" si="0"/>
        <v>32.377000000000002</v>
      </c>
      <c r="M8" s="84">
        <f t="shared" si="0"/>
        <v>3.7</v>
      </c>
      <c r="N8" s="84">
        <f t="shared" si="0"/>
        <v>0</v>
      </c>
      <c r="O8" s="85">
        <f t="shared" si="0"/>
        <v>17.41</v>
      </c>
      <c r="P8" s="86">
        <f t="shared" si="0"/>
        <v>0</v>
      </c>
      <c r="Q8" s="87">
        <f t="shared" ref="Q8:W8" si="1">SUM(Q5:Q7)</f>
        <v>930.08</v>
      </c>
      <c r="R8" s="84">
        <f t="shared" si="1"/>
        <v>1090.6400000000001</v>
      </c>
      <c r="S8" s="84">
        <f t="shared" si="1"/>
        <v>1114.94</v>
      </c>
      <c r="T8" s="198">
        <f t="shared" si="1"/>
        <v>838.9</v>
      </c>
      <c r="U8" s="88">
        <f t="shared" si="1"/>
        <v>932.95</v>
      </c>
      <c r="V8" s="216">
        <f t="shared" si="1"/>
        <v>803.31799999999998</v>
      </c>
      <c r="W8" s="217">
        <f t="shared" si="1"/>
        <v>753.02300000000002</v>
      </c>
    </row>
  </sheetData>
  <mergeCells count="23">
    <mergeCell ref="M1:M4"/>
    <mergeCell ref="N1:N4"/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O1:O4"/>
    <mergeCell ref="P1:P4"/>
    <mergeCell ref="T1:T4"/>
    <mergeCell ref="V1:V4"/>
    <mergeCell ref="Q1:Q4"/>
    <mergeCell ref="R1:R4"/>
    <mergeCell ref="S1:S4"/>
    <mergeCell ref="U1:U4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9"/>
  <sheetViews>
    <sheetView zoomScale="80" zoomScaleNormal="80" workbookViewId="0">
      <selection activeCell="R17" sqref="R17"/>
    </sheetView>
  </sheetViews>
  <sheetFormatPr defaultRowHeight="15" x14ac:dyDescent="0.25"/>
  <cols>
    <col min="2" max="2" width="14.5703125" customWidth="1"/>
    <col min="3" max="3" width="11.42578125" customWidth="1"/>
    <col min="4" max="4" width="10.42578125" customWidth="1"/>
    <col min="5" max="5" width="11" customWidth="1"/>
    <col min="13" max="13" width="12.5703125" customWidth="1"/>
    <col min="15" max="15" width="11.5703125" customWidth="1"/>
    <col min="17" max="17" width="12.7109375" customWidth="1"/>
    <col min="18" max="18" width="11.42578125" customWidth="1"/>
    <col min="19" max="19" width="12.28515625" customWidth="1"/>
    <col min="20" max="20" width="15.28515625" customWidth="1"/>
    <col min="21" max="21" width="15" customWidth="1"/>
    <col min="22" max="22" width="11.140625" customWidth="1"/>
    <col min="23" max="23" width="13.85546875" customWidth="1"/>
  </cols>
  <sheetData>
    <row r="1" spans="1:24" ht="15" customHeight="1" x14ac:dyDescent="0.25">
      <c r="A1" s="314" t="s">
        <v>61</v>
      </c>
      <c r="B1" s="317" t="s">
        <v>62</v>
      </c>
      <c r="C1" s="305" t="s">
        <v>46</v>
      </c>
      <c r="D1" s="305" t="s">
        <v>47</v>
      </c>
      <c r="E1" s="305" t="s">
        <v>48</v>
      </c>
      <c r="F1" s="305" t="s">
        <v>49</v>
      </c>
      <c r="G1" s="305" t="s">
        <v>50</v>
      </c>
      <c r="H1" s="305" t="s">
        <v>51</v>
      </c>
      <c r="I1" s="305" t="s">
        <v>52</v>
      </c>
      <c r="J1" s="305" t="s">
        <v>53</v>
      </c>
      <c r="K1" s="305" t="s">
        <v>54</v>
      </c>
      <c r="L1" s="305" t="s">
        <v>55</v>
      </c>
      <c r="M1" s="305" t="s">
        <v>56</v>
      </c>
      <c r="N1" s="305" t="s">
        <v>57</v>
      </c>
      <c r="O1" s="308" t="s">
        <v>58</v>
      </c>
      <c r="P1" s="311" t="s">
        <v>59</v>
      </c>
      <c r="Q1" s="236" t="s">
        <v>121</v>
      </c>
      <c r="R1" s="239">
        <v>2021</v>
      </c>
      <c r="S1" s="239">
        <v>2022</v>
      </c>
      <c r="T1" s="258" t="s">
        <v>122</v>
      </c>
      <c r="U1" s="258" t="s">
        <v>123</v>
      </c>
      <c r="V1" s="255" t="s">
        <v>124</v>
      </c>
      <c r="W1" s="255" t="s">
        <v>120</v>
      </c>
    </row>
    <row r="2" spans="1:24" x14ac:dyDescent="0.25">
      <c r="A2" s="315"/>
      <c r="B2" s="318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9"/>
      <c r="P2" s="312"/>
      <c r="Q2" s="237"/>
      <c r="R2" s="240"/>
      <c r="S2" s="240"/>
      <c r="T2" s="259"/>
      <c r="U2" s="259"/>
      <c r="V2" s="256"/>
      <c r="W2" s="256"/>
    </row>
    <row r="3" spans="1:24" x14ac:dyDescent="0.25">
      <c r="A3" s="315"/>
      <c r="B3" s="318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9"/>
      <c r="P3" s="312"/>
      <c r="Q3" s="237"/>
      <c r="R3" s="240"/>
      <c r="S3" s="240"/>
      <c r="T3" s="259"/>
      <c r="U3" s="259"/>
      <c r="V3" s="256"/>
      <c r="W3" s="256"/>
    </row>
    <row r="4" spans="1:24" ht="41.25" customHeight="1" thickBot="1" x14ac:dyDescent="0.3">
      <c r="A4" s="316"/>
      <c r="B4" s="319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10"/>
      <c r="P4" s="313"/>
      <c r="Q4" s="238"/>
      <c r="R4" s="241"/>
      <c r="S4" s="241"/>
      <c r="T4" s="260"/>
      <c r="U4" s="260"/>
      <c r="V4" s="257"/>
      <c r="W4" s="257"/>
    </row>
    <row r="5" spans="1:24" ht="39.950000000000003" customHeight="1" x14ac:dyDescent="0.25">
      <c r="A5" s="176">
        <v>1</v>
      </c>
      <c r="B5" s="177" t="s">
        <v>3</v>
      </c>
      <c r="C5" s="107">
        <f>'1'!C13</f>
        <v>25.405000000000001</v>
      </c>
      <c r="D5" s="107">
        <f>'1'!D13</f>
        <v>9.4</v>
      </c>
      <c r="E5" s="107">
        <f>SUM(F5:L5)</f>
        <v>25.6</v>
      </c>
      <c r="F5" s="107">
        <f>'1'!F13</f>
        <v>0</v>
      </c>
      <c r="G5" s="107">
        <f>'1'!G13</f>
        <v>0</v>
      </c>
      <c r="H5" s="107">
        <f>'1'!H13</f>
        <v>4.3</v>
      </c>
      <c r="I5" s="107">
        <f>'1'!I13</f>
        <v>0</v>
      </c>
      <c r="J5" s="107">
        <f>'1'!J13</f>
        <v>0</v>
      </c>
      <c r="K5" s="107">
        <f>'1'!K13</f>
        <v>0</v>
      </c>
      <c r="L5" s="107">
        <f>'1'!L13</f>
        <v>21.3</v>
      </c>
      <c r="M5" s="107">
        <f>'1'!M13</f>
        <v>16.600000000000001</v>
      </c>
      <c r="N5" s="107">
        <f>'1'!N13</f>
        <v>27.5</v>
      </c>
      <c r="O5" s="108">
        <f>'1'!O13</f>
        <v>69.896000000000001</v>
      </c>
      <c r="P5" s="109">
        <f>'1'!P13</f>
        <v>884.21</v>
      </c>
      <c r="Q5" s="110">
        <f>C5+D5+E5+M5+N5+O5+P5</f>
        <v>1058.6110000000001</v>
      </c>
      <c r="R5" s="111">
        <f>'1'!R13</f>
        <v>271.16000000000003</v>
      </c>
      <c r="S5" s="111">
        <f>'1'!S13</f>
        <v>272.88</v>
      </c>
      <c r="T5" s="187">
        <f>'1'!T13</f>
        <v>288.11</v>
      </c>
      <c r="U5" s="113">
        <f>'1'!U13</f>
        <v>289.86099999999999</v>
      </c>
      <c r="V5" s="114">
        <f>'1'!V13</f>
        <v>339.88499999999999</v>
      </c>
      <c r="W5" s="115">
        <f>'1'!W13</f>
        <v>304.29899999999998</v>
      </c>
      <c r="X5" s="5"/>
    </row>
    <row r="6" spans="1:24" ht="39.950000000000003" customHeight="1" x14ac:dyDescent="0.25">
      <c r="A6" s="140">
        <v>2</v>
      </c>
      <c r="B6" s="146" t="s">
        <v>63</v>
      </c>
      <c r="C6" s="32">
        <f>'2'!C9</f>
        <v>10.38</v>
      </c>
      <c r="D6" s="32">
        <f>'2'!D9</f>
        <v>3.63</v>
      </c>
      <c r="E6" s="62">
        <f t="shared" ref="E6:E17" si="0">SUM(F6:L6)</f>
        <v>47.5</v>
      </c>
      <c r="F6" s="32">
        <f>'2'!F9</f>
        <v>0</v>
      </c>
      <c r="G6" s="32">
        <f>'2'!G9</f>
        <v>0</v>
      </c>
      <c r="H6" s="32">
        <f>'2'!H9</f>
        <v>15.5</v>
      </c>
      <c r="I6" s="32">
        <f>'2'!I9</f>
        <v>0</v>
      </c>
      <c r="J6" s="32">
        <f>'2'!J9</f>
        <v>0</v>
      </c>
      <c r="K6" s="32">
        <f>'2'!K9</f>
        <v>0</v>
      </c>
      <c r="L6" s="32">
        <f>'2'!L9</f>
        <v>32</v>
      </c>
      <c r="M6" s="32">
        <f>'2'!M9</f>
        <v>0</v>
      </c>
      <c r="N6" s="32">
        <f>'2'!N9</f>
        <v>0</v>
      </c>
      <c r="O6" s="37">
        <f>'2'!O9</f>
        <v>1.5</v>
      </c>
      <c r="P6" s="38">
        <f>'2'!P9</f>
        <v>0</v>
      </c>
      <c r="Q6" s="31">
        <f>C6+D6+E6+M6+N6+O6+P6</f>
        <v>63.010000000000005</v>
      </c>
      <c r="R6" s="32">
        <f>'2'!R9</f>
        <v>53.510000000000005</v>
      </c>
      <c r="S6" s="32">
        <f>'2'!R9</f>
        <v>53.510000000000005</v>
      </c>
      <c r="T6" s="188">
        <f>'2'!T9</f>
        <v>38.799999999999997</v>
      </c>
      <c r="U6" s="35">
        <f>'2'!U9</f>
        <v>113.8</v>
      </c>
      <c r="V6" s="63">
        <f>'2'!V9</f>
        <v>57.556000000000004</v>
      </c>
      <c r="W6" s="64">
        <f>'2'!W9</f>
        <v>25.338999999999999</v>
      </c>
      <c r="X6" s="5"/>
    </row>
    <row r="7" spans="1:24" ht="39.950000000000003" customHeight="1" x14ac:dyDescent="0.25">
      <c r="A7" s="140">
        <v>3</v>
      </c>
      <c r="B7" s="145" t="s">
        <v>11</v>
      </c>
      <c r="C7" s="32">
        <f>'3'!C13</f>
        <v>13.6</v>
      </c>
      <c r="D7" s="32">
        <f>'3'!D13</f>
        <v>13.540000000000001</v>
      </c>
      <c r="E7" s="62">
        <f t="shared" si="0"/>
        <v>84.899999999999991</v>
      </c>
      <c r="F7" s="32">
        <f>'3'!F13</f>
        <v>0</v>
      </c>
      <c r="G7" s="32">
        <f>'3'!G13</f>
        <v>16.899999999999999</v>
      </c>
      <c r="H7" s="32">
        <f>'3'!H13</f>
        <v>2</v>
      </c>
      <c r="I7" s="32">
        <f>'3'!I13</f>
        <v>5.6</v>
      </c>
      <c r="J7" s="32">
        <f>'3'!J13</f>
        <v>6.2</v>
      </c>
      <c r="K7" s="32">
        <f>'3'!K13</f>
        <v>0</v>
      </c>
      <c r="L7" s="32">
        <f>'3'!L13</f>
        <v>54.199999999999996</v>
      </c>
      <c r="M7" s="32">
        <f>'3'!M13</f>
        <v>10.799999999999999</v>
      </c>
      <c r="N7" s="32">
        <f>'3'!N13</f>
        <v>0.21</v>
      </c>
      <c r="O7" s="37">
        <f>'3'!O13</f>
        <v>5</v>
      </c>
      <c r="P7" s="38">
        <f>'3'!P13</f>
        <v>5.94</v>
      </c>
      <c r="Q7" s="31">
        <f t="shared" ref="Q7:Q18" si="1">C7+D7+E7+M7+N7+O7+P7</f>
        <v>133.98999999999998</v>
      </c>
      <c r="R7" s="32">
        <f>'3'!R13</f>
        <v>142.13</v>
      </c>
      <c r="S7" s="32">
        <f>'3'!S13</f>
        <v>130.77500000000001</v>
      </c>
      <c r="T7" s="188">
        <f>'3'!T13</f>
        <v>157.75</v>
      </c>
      <c r="U7" s="35">
        <f>'3'!U13</f>
        <v>162.51499999999999</v>
      </c>
      <c r="V7" s="63">
        <f>'3'!V13</f>
        <v>1209.2520000000002</v>
      </c>
      <c r="W7" s="64">
        <f>'3'!W13</f>
        <v>80.960000000000008</v>
      </c>
      <c r="X7" s="5"/>
    </row>
    <row r="8" spans="1:24" ht="39.950000000000003" customHeight="1" x14ac:dyDescent="0.25">
      <c r="A8" s="140">
        <v>4</v>
      </c>
      <c r="B8" s="146" t="s">
        <v>17</v>
      </c>
      <c r="C8" s="32">
        <f>'4'!C11</f>
        <v>23.5</v>
      </c>
      <c r="D8" s="32">
        <f>'4'!D11</f>
        <v>9.0849999999999991</v>
      </c>
      <c r="E8" s="62">
        <f t="shared" si="0"/>
        <v>5.3999999999999995</v>
      </c>
      <c r="F8" s="32">
        <f>'4'!F11</f>
        <v>0</v>
      </c>
      <c r="G8" s="32">
        <f>'4'!G11</f>
        <v>0.2</v>
      </c>
      <c r="H8" s="32">
        <f>'4'!H11</f>
        <v>1.4</v>
      </c>
      <c r="I8" s="32">
        <f>'4'!I11</f>
        <v>0</v>
      </c>
      <c r="J8" s="32">
        <f>'4'!J11</f>
        <v>0</v>
      </c>
      <c r="K8" s="32">
        <f>'4'!K11</f>
        <v>0</v>
      </c>
      <c r="L8" s="32">
        <f>'4'!L11</f>
        <v>3.8</v>
      </c>
      <c r="M8" s="32">
        <f>'4'!M11</f>
        <v>0.2</v>
      </c>
      <c r="N8" s="32">
        <f>'4'!N11</f>
        <v>0</v>
      </c>
      <c r="O8" s="37">
        <f>'4'!O11</f>
        <v>0</v>
      </c>
      <c r="P8" s="38">
        <f>'4'!P11</f>
        <v>0</v>
      </c>
      <c r="Q8" s="31">
        <f t="shared" si="1"/>
        <v>38.185000000000002</v>
      </c>
      <c r="R8" s="32">
        <f>'4'!R11</f>
        <v>39.555</v>
      </c>
      <c r="S8" s="32">
        <f>'4'!S11</f>
        <v>40.924999999999997</v>
      </c>
      <c r="T8" s="188">
        <f>'4'!T11</f>
        <v>34.674999999999997</v>
      </c>
      <c r="U8" s="35">
        <f>'4'!U11</f>
        <v>34.674999999999997</v>
      </c>
      <c r="V8" s="63">
        <f>'4'!V11</f>
        <v>32.898000000000003</v>
      </c>
      <c r="W8" s="64">
        <f>'4'!W11</f>
        <v>36.462000000000003</v>
      </c>
    </row>
    <row r="9" spans="1:24" ht="39.950000000000003" customHeight="1" x14ac:dyDescent="0.25">
      <c r="A9" s="140">
        <v>5</v>
      </c>
      <c r="B9" s="146" t="s">
        <v>64</v>
      </c>
      <c r="C9" s="32">
        <f>'5'!C10</f>
        <v>182.6</v>
      </c>
      <c r="D9" s="32">
        <f>'5'!D10</f>
        <v>66.045000000000002</v>
      </c>
      <c r="E9" s="62">
        <f t="shared" si="0"/>
        <v>43.5</v>
      </c>
      <c r="F9" s="32">
        <f>'5'!F10</f>
        <v>0</v>
      </c>
      <c r="G9" s="32">
        <f>'5'!G10</f>
        <v>7.4</v>
      </c>
      <c r="H9" s="32">
        <f>'5'!H10</f>
        <v>13.7</v>
      </c>
      <c r="I9" s="32">
        <f>'5'!I10</f>
        <v>5.2</v>
      </c>
      <c r="J9" s="32">
        <f>'5'!J10</f>
        <v>3.4</v>
      </c>
      <c r="K9" s="32">
        <f>'5'!K10</f>
        <v>0</v>
      </c>
      <c r="L9" s="32">
        <f>'5'!L10</f>
        <v>13.8</v>
      </c>
      <c r="M9" s="32">
        <f>'5'!M10</f>
        <v>0.32</v>
      </c>
      <c r="N9" s="32">
        <f>'5'!N10</f>
        <v>0.09</v>
      </c>
      <c r="O9" s="37">
        <f>'5'!O10</f>
        <v>0</v>
      </c>
      <c r="P9" s="38">
        <f>'5'!P10</f>
        <v>2.5499999999999998</v>
      </c>
      <c r="Q9" s="31">
        <f t="shared" si="1"/>
        <v>295.10499999999996</v>
      </c>
      <c r="R9" s="32">
        <f>'5'!R10</f>
        <v>239.14000000000001</v>
      </c>
      <c r="S9" s="32">
        <f>'5'!S10</f>
        <v>179.98000000000002</v>
      </c>
      <c r="T9" s="188">
        <f>'5'!T10</f>
        <v>267.96000000000004</v>
      </c>
      <c r="U9" s="35">
        <f>'5'!U10</f>
        <v>267.96000000000004</v>
      </c>
      <c r="V9" s="63">
        <f>'5'!V10</f>
        <v>227.30199999999999</v>
      </c>
      <c r="W9" s="64">
        <f>'5'!W10</f>
        <v>162.76299999999998</v>
      </c>
    </row>
    <row r="10" spans="1:24" ht="39.950000000000003" customHeight="1" x14ac:dyDescent="0.25">
      <c r="A10" s="140">
        <v>6</v>
      </c>
      <c r="B10" s="146" t="s">
        <v>26</v>
      </c>
      <c r="C10" s="32">
        <f>'6'!C16</f>
        <v>24.77</v>
      </c>
      <c r="D10" s="32">
        <f>'6'!D16</f>
        <v>8.8650000000000002</v>
      </c>
      <c r="E10" s="62">
        <f t="shared" si="0"/>
        <v>71.949999999999989</v>
      </c>
      <c r="F10" s="32">
        <f>'6'!F16</f>
        <v>0</v>
      </c>
      <c r="G10" s="32">
        <f>'6'!G16</f>
        <v>39</v>
      </c>
      <c r="H10" s="32">
        <f>'6'!H16</f>
        <v>0.9</v>
      </c>
      <c r="I10" s="32">
        <f>'6'!I16</f>
        <v>5.05</v>
      </c>
      <c r="J10" s="32">
        <f>'6'!J16</f>
        <v>10.5</v>
      </c>
      <c r="K10" s="32">
        <f>'6'!K16</f>
        <v>0</v>
      </c>
      <c r="L10" s="32">
        <f>'6'!L16</f>
        <v>16.5</v>
      </c>
      <c r="M10" s="32">
        <f>'6'!M16</f>
        <v>648.48</v>
      </c>
      <c r="N10" s="32">
        <f>'6'!N16</f>
        <v>0</v>
      </c>
      <c r="O10" s="37">
        <f>'6'!O16</f>
        <v>83.77</v>
      </c>
      <c r="P10" s="38">
        <f>'6'!P16</f>
        <v>0</v>
      </c>
      <c r="Q10" s="31">
        <f t="shared" si="1"/>
        <v>837.83500000000004</v>
      </c>
      <c r="R10" s="32">
        <f>'6'!R16</f>
        <v>926.96</v>
      </c>
      <c r="S10" s="32">
        <f>'6'!S16</f>
        <v>756.41</v>
      </c>
      <c r="T10" s="188">
        <f>'6'!T16</f>
        <v>1284.4580000000001</v>
      </c>
      <c r="U10" s="35">
        <f>'6'!U16</f>
        <v>1276.0059999999999</v>
      </c>
      <c r="V10" s="63">
        <f>'6'!V16</f>
        <v>1232.0170000000001</v>
      </c>
      <c r="W10" s="64">
        <f>'6'!W16</f>
        <v>672.78499999999997</v>
      </c>
    </row>
    <row r="11" spans="1:24" ht="39.950000000000003" customHeight="1" x14ac:dyDescent="0.25">
      <c r="A11" s="140">
        <v>7</v>
      </c>
      <c r="B11" s="145" t="s">
        <v>31</v>
      </c>
      <c r="C11" s="32">
        <f>'7'!C8</f>
        <v>0</v>
      </c>
      <c r="D11" s="32">
        <f>'7'!D8</f>
        <v>0</v>
      </c>
      <c r="E11" s="62">
        <f t="shared" si="0"/>
        <v>306.91800000000001</v>
      </c>
      <c r="F11" s="32">
        <f>'7'!F8</f>
        <v>0</v>
      </c>
      <c r="G11" s="32">
        <f>'7'!G8</f>
        <v>0</v>
      </c>
      <c r="H11" s="32">
        <f>'7'!H8</f>
        <v>0</v>
      </c>
      <c r="I11" s="32">
        <f>'7'!I8</f>
        <v>0</v>
      </c>
      <c r="J11" s="32">
        <f>'7'!J8</f>
        <v>294.31799999999998</v>
      </c>
      <c r="K11" s="32">
        <f>'7'!K8</f>
        <v>0</v>
      </c>
      <c r="L11" s="32">
        <f>'7'!L8</f>
        <v>12.6</v>
      </c>
      <c r="M11" s="32">
        <f>'7'!M8</f>
        <v>215.89999999999998</v>
      </c>
      <c r="N11" s="32">
        <f>'7'!N8</f>
        <v>0</v>
      </c>
      <c r="O11" s="37">
        <f>'7'!O8</f>
        <v>244.4</v>
      </c>
      <c r="P11" s="38">
        <f>'7'!P8</f>
        <v>0</v>
      </c>
      <c r="Q11" s="31">
        <f t="shared" si="1"/>
        <v>767.21799999999996</v>
      </c>
      <c r="R11" s="32">
        <f>'7'!R8</f>
        <v>665.06000000000006</v>
      </c>
      <c r="S11" s="32">
        <f>'7'!S8</f>
        <v>895.1</v>
      </c>
      <c r="T11" s="188">
        <f>'7'!T8</f>
        <v>441.71999999999997</v>
      </c>
      <c r="U11" s="35">
        <f>'7'!U8</f>
        <v>473.82099999999997</v>
      </c>
      <c r="V11" s="63">
        <f>'7'!V8</f>
        <v>502.07400000000001</v>
      </c>
      <c r="W11" s="64">
        <f>'7'!W8</f>
        <v>551.95600000000002</v>
      </c>
    </row>
    <row r="12" spans="1:24" ht="39.950000000000003" customHeight="1" x14ac:dyDescent="0.25">
      <c r="A12" s="140">
        <v>8</v>
      </c>
      <c r="B12" s="145" t="s">
        <v>32</v>
      </c>
      <c r="C12" s="32">
        <f>'8'!C13</f>
        <v>3186.63</v>
      </c>
      <c r="D12" s="32">
        <f>'8'!D13</f>
        <v>1161.4759999999999</v>
      </c>
      <c r="E12" s="62">
        <f t="shared" si="0"/>
        <v>735.44799999999998</v>
      </c>
      <c r="F12" s="32">
        <f>'8'!F13</f>
        <v>0.79999999999999993</v>
      </c>
      <c r="G12" s="32">
        <f>'8'!G13</f>
        <v>262</v>
      </c>
      <c r="H12" s="32">
        <f>'8'!H13</f>
        <v>315.036</v>
      </c>
      <c r="I12" s="32">
        <f>'8'!I13</f>
        <v>0.89999999999999991</v>
      </c>
      <c r="J12" s="32">
        <f>'8'!J13</f>
        <v>33</v>
      </c>
      <c r="K12" s="32">
        <f>'8'!K13</f>
        <v>0.4</v>
      </c>
      <c r="L12" s="32">
        <f>'8'!L13</f>
        <v>123.31200000000001</v>
      </c>
      <c r="M12" s="32">
        <f>'8'!M13</f>
        <v>58.8</v>
      </c>
      <c r="N12" s="32">
        <f>'8'!N13</f>
        <v>0</v>
      </c>
      <c r="O12" s="37">
        <f>'8'!O13</f>
        <v>0</v>
      </c>
      <c r="P12" s="38">
        <f>'8'!P13</f>
        <v>0</v>
      </c>
      <c r="Q12" s="31">
        <f>C12+D12+E12+M12+N12+O12+P12</f>
        <v>5142.3540000000003</v>
      </c>
      <c r="R12" s="32">
        <f>'8'!R13</f>
        <v>5199.58</v>
      </c>
      <c r="S12" s="32">
        <f>'8'!S13</f>
        <v>5225.1899999999996</v>
      </c>
      <c r="T12" s="188">
        <f>'8'!T13</f>
        <v>5415.9440000000004</v>
      </c>
      <c r="U12" s="35">
        <f>'8'!U13</f>
        <v>5483.0520000000015</v>
      </c>
      <c r="V12" s="63">
        <f>'8'!V13</f>
        <v>627.29499999999996</v>
      </c>
      <c r="W12" s="64">
        <f>'8'!W13</f>
        <v>3958.3969999999999</v>
      </c>
    </row>
    <row r="13" spans="1:24" ht="39.950000000000003" customHeight="1" x14ac:dyDescent="0.25">
      <c r="A13" s="140">
        <v>9</v>
      </c>
      <c r="B13" s="145" t="s">
        <v>65</v>
      </c>
      <c r="C13" s="32">
        <f>'9'!C7</f>
        <v>0</v>
      </c>
      <c r="D13" s="32">
        <f>'9'!D7</f>
        <v>0</v>
      </c>
      <c r="E13" s="62">
        <f t="shared" si="0"/>
        <v>0.6</v>
      </c>
      <c r="F13" s="32">
        <f>'9'!F7</f>
        <v>0</v>
      </c>
      <c r="G13" s="32">
        <f>'9'!G7</f>
        <v>0</v>
      </c>
      <c r="H13" s="32">
        <f>'9'!H7</f>
        <v>0.6</v>
      </c>
      <c r="I13" s="32">
        <f>'9'!I7</f>
        <v>0</v>
      </c>
      <c r="J13" s="32">
        <f>'9'!J7</f>
        <v>0</v>
      </c>
      <c r="K13" s="32">
        <f>'9'!K7</f>
        <v>0</v>
      </c>
      <c r="L13" s="32">
        <f>'9'!L7</f>
        <v>0</v>
      </c>
      <c r="M13" s="32">
        <f>'9'!M7</f>
        <v>123.8</v>
      </c>
      <c r="N13" s="32">
        <f>'9'!N7</f>
        <v>0</v>
      </c>
      <c r="O13" s="37">
        <f>'9'!O7</f>
        <v>0</v>
      </c>
      <c r="P13" s="38">
        <f>'9'!P7</f>
        <v>0</v>
      </c>
      <c r="Q13" s="31">
        <f t="shared" si="1"/>
        <v>124.39999999999999</v>
      </c>
      <c r="R13" s="32">
        <f>'9'!R7</f>
        <v>124.6</v>
      </c>
      <c r="S13" s="32">
        <f>'9'!S7</f>
        <v>125.1</v>
      </c>
      <c r="T13" s="188">
        <f>'9'!T7</f>
        <v>207.31</v>
      </c>
      <c r="U13" s="35">
        <f>'9'!U7</f>
        <v>207.31</v>
      </c>
      <c r="V13" s="63">
        <f>'9'!V7</f>
        <v>229.43299999999999</v>
      </c>
      <c r="W13" s="64">
        <f>'9'!W7</f>
        <v>107.229</v>
      </c>
    </row>
    <row r="14" spans="1:24" ht="39.950000000000003" customHeight="1" x14ac:dyDescent="0.25">
      <c r="A14" s="140">
        <v>10</v>
      </c>
      <c r="B14" s="146" t="s">
        <v>66</v>
      </c>
      <c r="C14" s="32">
        <f>'10'!C10</f>
        <v>0</v>
      </c>
      <c r="D14" s="32">
        <f>'10'!D10</f>
        <v>0</v>
      </c>
      <c r="E14" s="62">
        <f t="shared" si="0"/>
        <v>4.8499999999999996</v>
      </c>
      <c r="F14" s="32">
        <f>'10'!F10</f>
        <v>0</v>
      </c>
      <c r="G14" s="32">
        <f>'10'!G10</f>
        <v>0</v>
      </c>
      <c r="H14" s="32">
        <f>'10'!H10</f>
        <v>0</v>
      </c>
      <c r="I14" s="32">
        <f>'10'!I10</f>
        <v>0</v>
      </c>
      <c r="J14" s="32">
        <f>'10'!J10</f>
        <v>0</v>
      </c>
      <c r="K14" s="32">
        <f>'10'!K10</f>
        <v>0</v>
      </c>
      <c r="L14" s="32">
        <f>'10'!L10</f>
        <v>4.8499999999999996</v>
      </c>
      <c r="M14" s="32">
        <f>'10'!M10</f>
        <v>336.57299999999998</v>
      </c>
      <c r="N14" s="32">
        <f>'10'!N10</f>
        <v>0</v>
      </c>
      <c r="O14" s="37">
        <f>'10'!O10</f>
        <v>451.77600000000001</v>
      </c>
      <c r="P14" s="38">
        <f>'10'!P10</f>
        <v>0</v>
      </c>
      <c r="Q14" s="31">
        <f t="shared" si="1"/>
        <v>793.19900000000007</v>
      </c>
      <c r="R14" s="32">
        <f>'10'!R10</f>
        <v>315.291</v>
      </c>
      <c r="S14" s="32">
        <f>'10'!S10</f>
        <v>315.59100000000001</v>
      </c>
      <c r="T14" s="188">
        <f>'10'!T10</f>
        <v>2638.9009999999998</v>
      </c>
      <c r="U14" s="35">
        <f>'10'!U10</f>
        <v>1911.4910000000002</v>
      </c>
      <c r="V14" s="63">
        <f>'10'!V10</f>
        <v>1305.7560000000001</v>
      </c>
      <c r="W14" s="64">
        <f>'10'!W10</f>
        <v>589.65100000000007</v>
      </c>
    </row>
    <row r="15" spans="1:24" ht="39.950000000000003" customHeight="1" x14ac:dyDescent="0.25">
      <c r="A15" s="140">
        <v>11</v>
      </c>
      <c r="B15" s="146" t="s">
        <v>39</v>
      </c>
      <c r="C15" s="32">
        <f>'11'!C9</f>
        <v>20.9</v>
      </c>
      <c r="D15" s="32">
        <f>'11'!D9</f>
        <v>7.31</v>
      </c>
      <c r="E15" s="62">
        <f t="shared" si="0"/>
        <v>3.5</v>
      </c>
      <c r="F15" s="32">
        <f>'11'!F9</f>
        <v>0</v>
      </c>
      <c r="G15" s="32">
        <f>'11'!G9</f>
        <v>0</v>
      </c>
      <c r="H15" s="32">
        <f>'11'!H9</f>
        <v>3</v>
      </c>
      <c r="I15" s="32">
        <f>'11'!I9</f>
        <v>0</v>
      </c>
      <c r="J15" s="32">
        <f>'11'!J9</f>
        <v>0</v>
      </c>
      <c r="K15" s="32">
        <f>'11'!K9</f>
        <v>0</v>
      </c>
      <c r="L15" s="32">
        <f>'11'!L9</f>
        <v>0.5</v>
      </c>
      <c r="M15" s="32">
        <f>'11'!M9</f>
        <v>0.1</v>
      </c>
      <c r="N15" s="32">
        <f>'11'!N9</f>
        <v>0</v>
      </c>
      <c r="O15" s="37">
        <f>'11'!O9</f>
        <v>3.9</v>
      </c>
      <c r="P15" s="38">
        <f>'11'!P9</f>
        <v>0</v>
      </c>
      <c r="Q15" s="31">
        <f t="shared" si="1"/>
        <v>35.71</v>
      </c>
      <c r="R15" s="32">
        <f>'11'!R9</f>
        <v>31.8</v>
      </c>
      <c r="S15" s="32">
        <f>'11'!S9</f>
        <v>81.8</v>
      </c>
      <c r="T15" s="188">
        <f>'11'!T9</f>
        <v>60.575000000000003</v>
      </c>
      <c r="U15" s="35">
        <f>'11'!U9</f>
        <v>62.45</v>
      </c>
      <c r="V15" s="63">
        <f>'11'!V9</f>
        <v>47.971000000000004</v>
      </c>
      <c r="W15" s="64">
        <f>'11'!W9</f>
        <v>72.543999999999997</v>
      </c>
    </row>
    <row r="16" spans="1:24" ht="39.950000000000003" customHeight="1" x14ac:dyDescent="0.25">
      <c r="A16" s="140">
        <v>12</v>
      </c>
      <c r="B16" s="145" t="s">
        <v>40</v>
      </c>
      <c r="C16" s="32">
        <f>'12'!C15</f>
        <v>72.83</v>
      </c>
      <c r="D16" s="32">
        <f>'12'!D15</f>
        <v>25.63</v>
      </c>
      <c r="E16" s="62">
        <f t="shared" si="0"/>
        <v>8.8099999999999987</v>
      </c>
      <c r="F16" s="32">
        <f>'12'!F15</f>
        <v>0.2</v>
      </c>
      <c r="G16" s="32">
        <f>'12'!G15</f>
        <v>1.71</v>
      </c>
      <c r="H16" s="32">
        <f>'12'!H15</f>
        <v>0.8</v>
      </c>
      <c r="I16" s="32">
        <f>'12'!I15</f>
        <v>0</v>
      </c>
      <c r="J16" s="32">
        <f>'12'!J15</f>
        <v>0</v>
      </c>
      <c r="K16" s="32">
        <f>'12'!K15</f>
        <v>1.8</v>
      </c>
      <c r="L16" s="32">
        <f>'12'!L15</f>
        <v>4.3</v>
      </c>
      <c r="M16" s="32">
        <f>'12'!M15</f>
        <v>473.84</v>
      </c>
      <c r="N16" s="32">
        <f>'12'!N15</f>
        <v>0</v>
      </c>
      <c r="O16" s="37">
        <f>'12'!O15</f>
        <v>414.935</v>
      </c>
      <c r="P16" s="38">
        <f>'12'!P15</f>
        <v>0</v>
      </c>
      <c r="Q16" s="31">
        <f t="shared" si="1"/>
        <v>996.04500000000007</v>
      </c>
      <c r="R16" s="32">
        <f>'12'!R15</f>
        <v>592.06999999999994</v>
      </c>
      <c r="S16" s="32">
        <f>'12'!S15</f>
        <v>645.57999999999993</v>
      </c>
      <c r="T16" s="188">
        <f>'12'!T15</f>
        <v>352.55500000000001</v>
      </c>
      <c r="U16" s="35">
        <f>'12'!U15</f>
        <v>388.25299999999999</v>
      </c>
      <c r="V16" s="63">
        <f>'12'!V15</f>
        <v>478.27000000000004</v>
      </c>
      <c r="W16" s="64">
        <f>'12'!W15</f>
        <v>345.55900000000003</v>
      </c>
    </row>
    <row r="17" spans="1:24" ht="39.950000000000003" customHeight="1" thickBot="1" x14ac:dyDescent="0.3">
      <c r="A17" s="178">
        <v>13</v>
      </c>
      <c r="B17" s="179" t="s">
        <v>43</v>
      </c>
      <c r="C17" s="116">
        <f>'13'!C8</f>
        <v>592.90199999999993</v>
      </c>
      <c r="D17" s="116">
        <f>'13'!D8</f>
        <v>219.24100000000001</v>
      </c>
      <c r="E17" s="116">
        <f t="shared" si="0"/>
        <v>96.826999999999998</v>
      </c>
      <c r="F17" s="116">
        <f>'13'!F8</f>
        <v>0.05</v>
      </c>
      <c r="G17" s="116">
        <f>'13'!G8</f>
        <v>45.900000000000006</v>
      </c>
      <c r="H17" s="116">
        <f>'13'!H8</f>
        <v>14.5</v>
      </c>
      <c r="I17" s="116">
        <f>'13'!I8</f>
        <v>0</v>
      </c>
      <c r="J17" s="116">
        <f>'13'!J8</f>
        <v>3</v>
      </c>
      <c r="K17" s="116">
        <f>'13'!K8</f>
        <v>1</v>
      </c>
      <c r="L17" s="116">
        <f>'13'!L8</f>
        <v>32.377000000000002</v>
      </c>
      <c r="M17" s="116">
        <f>'13'!M8</f>
        <v>3.7</v>
      </c>
      <c r="N17" s="116">
        <f>'13'!N8</f>
        <v>0</v>
      </c>
      <c r="O17" s="117">
        <f>'13'!O8</f>
        <v>17.41</v>
      </c>
      <c r="P17" s="118">
        <f>'13'!P8</f>
        <v>0</v>
      </c>
      <c r="Q17" s="119">
        <f t="shared" si="1"/>
        <v>930.07999999999993</v>
      </c>
      <c r="R17" s="120">
        <f>'13'!R8</f>
        <v>1090.6400000000001</v>
      </c>
      <c r="S17" s="120">
        <f>'13'!S8</f>
        <v>1114.94</v>
      </c>
      <c r="T17" s="189">
        <f>'13'!T8</f>
        <v>838.9</v>
      </c>
      <c r="U17" s="122">
        <f>'13'!U8</f>
        <v>932.95</v>
      </c>
      <c r="V17" s="123">
        <f>'13'!V8</f>
        <v>803.31799999999998</v>
      </c>
      <c r="W17" s="124">
        <f>'13'!W8</f>
        <v>753.02300000000002</v>
      </c>
    </row>
    <row r="18" spans="1:24" ht="39.950000000000003" customHeight="1" thickBot="1" x14ac:dyDescent="0.3">
      <c r="A18" s="303" t="s">
        <v>2</v>
      </c>
      <c r="B18" s="304"/>
      <c r="C18" s="46">
        <f>SUM(C5:C17)</f>
        <v>4153.5169999999998</v>
      </c>
      <c r="D18" s="46">
        <f>SUM(D5:D17)</f>
        <v>1524.222</v>
      </c>
      <c r="E18" s="46">
        <f>SUM(F18:L18)</f>
        <v>1435.8030000000001</v>
      </c>
      <c r="F18" s="46">
        <f t="shared" ref="F18:W18" si="2">SUM(F5:F17)</f>
        <v>1.05</v>
      </c>
      <c r="G18" s="46">
        <f t="shared" si="2"/>
        <v>373.11</v>
      </c>
      <c r="H18" s="46">
        <f t="shared" si="2"/>
        <v>371.73600000000005</v>
      </c>
      <c r="I18" s="46">
        <f t="shared" si="2"/>
        <v>16.75</v>
      </c>
      <c r="J18" s="46">
        <f t="shared" si="2"/>
        <v>350.41800000000001</v>
      </c>
      <c r="K18" s="46">
        <f t="shared" si="2"/>
        <v>3.2</v>
      </c>
      <c r="L18" s="46">
        <f t="shared" si="2"/>
        <v>319.53900000000004</v>
      </c>
      <c r="M18" s="46">
        <f t="shared" si="2"/>
        <v>1889.1129999999998</v>
      </c>
      <c r="N18" s="46">
        <f t="shared" si="2"/>
        <v>27.8</v>
      </c>
      <c r="O18" s="47">
        <f t="shared" si="2"/>
        <v>1292.5870000000002</v>
      </c>
      <c r="P18" s="48">
        <f t="shared" si="2"/>
        <v>892.7</v>
      </c>
      <c r="Q18" s="49">
        <f t="shared" si="1"/>
        <v>11215.741999999998</v>
      </c>
      <c r="R18" s="46">
        <f t="shared" si="2"/>
        <v>9691.4959999999992</v>
      </c>
      <c r="S18" s="46">
        <f t="shared" si="2"/>
        <v>9837.7810000000009</v>
      </c>
      <c r="T18" s="46">
        <f t="shared" si="2"/>
        <v>12027.658000000001</v>
      </c>
      <c r="U18" s="46">
        <f t="shared" si="2"/>
        <v>11604.144000000004</v>
      </c>
      <c r="V18" s="46">
        <f t="shared" si="2"/>
        <v>7093.027000000001</v>
      </c>
      <c r="W18" s="46">
        <f t="shared" si="2"/>
        <v>7660.9669999999996</v>
      </c>
      <c r="X18" s="12"/>
    </row>
    <row r="19" spans="1:24" x14ac:dyDescent="0.25">
      <c r="R19" s="14"/>
      <c r="S19" s="14"/>
      <c r="T19" s="14"/>
      <c r="V19" s="12"/>
      <c r="W19" s="12"/>
      <c r="X19" s="12"/>
    </row>
  </sheetData>
  <mergeCells count="24">
    <mergeCell ref="I1:I4"/>
    <mergeCell ref="J1:J4"/>
    <mergeCell ref="K1:K4"/>
    <mergeCell ref="D1:D4"/>
    <mergeCell ref="E1:E4"/>
    <mergeCell ref="F1:F4"/>
    <mergeCell ref="G1:G4"/>
    <mergeCell ref="H1:H4"/>
    <mergeCell ref="A18:B18"/>
    <mergeCell ref="W1:W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  <mergeCell ref="L1:L4"/>
    <mergeCell ref="A1:A4"/>
    <mergeCell ref="B1:B4"/>
    <mergeCell ref="C1:C4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9"/>
  <sheetViews>
    <sheetView zoomScale="80" zoomScaleNormal="80" workbookViewId="0">
      <selection activeCell="V8" sqref="V8"/>
    </sheetView>
  </sheetViews>
  <sheetFormatPr defaultRowHeight="15" x14ac:dyDescent="0.25"/>
  <cols>
    <col min="2" max="2" width="13.85546875" customWidth="1"/>
    <col min="12" max="12" width="10" bestFit="1" customWidth="1"/>
    <col min="21" max="21" width="10" bestFit="1" customWidth="1"/>
    <col min="22" max="22" width="10" customWidth="1"/>
    <col min="23" max="23" width="10.85546875" customWidth="1"/>
  </cols>
  <sheetData>
    <row r="1" spans="1:23" ht="15" customHeight="1" x14ac:dyDescent="0.25">
      <c r="A1" s="249" t="s">
        <v>0</v>
      </c>
      <c r="B1" s="252" t="s">
        <v>1</v>
      </c>
      <c r="C1" s="227" t="s">
        <v>46</v>
      </c>
      <c r="D1" s="227" t="s">
        <v>47</v>
      </c>
      <c r="E1" s="227" t="s">
        <v>48</v>
      </c>
      <c r="F1" s="227" t="s">
        <v>49</v>
      </c>
      <c r="G1" s="227" t="s">
        <v>50</v>
      </c>
      <c r="H1" s="227" t="s">
        <v>51</v>
      </c>
      <c r="I1" s="227" t="s">
        <v>52</v>
      </c>
      <c r="J1" s="227" t="s">
        <v>53</v>
      </c>
      <c r="K1" s="227" t="s">
        <v>54</v>
      </c>
      <c r="L1" s="227" t="s">
        <v>55</v>
      </c>
      <c r="M1" s="227" t="s">
        <v>56</v>
      </c>
      <c r="N1" s="227" t="s">
        <v>57</v>
      </c>
      <c r="O1" s="233" t="s">
        <v>58</v>
      </c>
      <c r="P1" s="267" t="s">
        <v>59</v>
      </c>
      <c r="Q1" s="236" t="s">
        <v>121</v>
      </c>
      <c r="R1" s="239">
        <v>2021</v>
      </c>
      <c r="S1" s="239">
        <v>2022</v>
      </c>
      <c r="T1" s="261" t="s">
        <v>122</v>
      </c>
      <c r="U1" s="258" t="s">
        <v>123</v>
      </c>
      <c r="V1" s="255" t="s">
        <v>124</v>
      </c>
      <c r="W1" s="264" t="s">
        <v>120</v>
      </c>
    </row>
    <row r="2" spans="1:23" x14ac:dyDescent="0.25">
      <c r="A2" s="250"/>
      <c r="B2" s="253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34"/>
      <c r="P2" s="268"/>
      <c r="Q2" s="237"/>
      <c r="R2" s="240"/>
      <c r="S2" s="240"/>
      <c r="T2" s="262"/>
      <c r="U2" s="259"/>
      <c r="V2" s="256"/>
      <c r="W2" s="265"/>
    </row>
    <row r="3" spans="1:23" x14ac:dyDescent="0.25">
      <c r="A3" s="250"/>
      <c r="B3" s="253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34"/>
      <c r="P3" s="268"/>
      <c r="Q3" s="237"/>
      <c r="R3" s="240"/>
      <c r="S3" s="240"/>
      <c r="T3" s="262"/>
      <c r="U3" s="259"/>
      <c r="V3" s="256"/>
      <c r="W3" s="265"/>
    </row>
    <row r="4" spans="1:23" ht="49.5" customHeight="1" thickBot="1" x14ac:dyDescent="0.3">
      <c r="A4" s="251"/>
      <c r="B4" s="254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35"/>
      <c r="P4" s="269"/>
      <c r="Q4" s="238"/>
      <c r="R4" s="241"/>
      <c r="S4" s="241"/>
      <c r="T4" s="263"/>
      <c r="U4" s="260"/>
      <c r="V4" s="257"/>
      <c r="W4" s="266"/>
    </row>
    <row r="5" spans="1:23" ht="36" customHeight="1" x14ac:dyDescent="0.25">
      <c r="A5" s="182">
        <v>40545</v>
      </c>
      <c r="B5" s="24" t="s">
        <v>8</v>
      </c>
      <c r="C5" s="28">
        <v>0</v>
      </c>
      <c r="D5" s="28">
        <v>0</v>
      </c>
      <c r="E5" s="53">
        <f>SUM(F5:L5)</f>
        <v>25</v>
      </c>
      <c r="F5" s="28">
        <v>0</v>
      </c>
      <c r="G5" s="28">
        <v>0</v>
      </c>
      <c r="H5" s="28">
        <v>1.5</v>
      </c>
      <c r="I5" s="28">
        <v>0</v>
      </c>
      <c r="J5" s="28">
        <v>0</v>
      </c>
      <c r="K5" s="28">
        <v>0</v>
      </c>
      <c r="L5" s="28">
        <v>23.5</v>
      </c>
      <c r="M5" s="28">
        <v>0</v>
      </c>
      <c r="N5" s="28">
        <v>0</v>
      </c>
      <c r="O5" s="29">
        <v>1.5</v>
      </c>
      <c r="P5" s="30">
        <v>0</v>
      </c>
      <c r="Q5" s="54">
        <f>C5+D5+E5+M5+N5+O5+P5</f>
        <v>26.5</v>
      </c>
      <c r="R5" s="28">
        <v>26</v>
      </c>
      <c r="S5" s="28">
        <v>26</v>
      </c>
      <c r="T5" s="57">
        <v>28.3</v>
      </c>
      <c r="U5" s="35">
        <v>28.3</v>
      </c>
      <c r="V5" s="58">
        <v>17.212</v>
      </c>
      <c r="W5" s="112">
        <v>16.62</v>
      </c>
    </row>
    <row r="6" spans="1:23" ht="51.75" customHeight="1" x14ac:dyDescent="0.25">
      <c r="A6" s="181">
        <v>42768</v>
      </c>
      <c r="B6" s="22" t="s">
        <v>70</v>
      </c>
      <c r="C6" s="32">
        <v>10.38</v>
      </c>
      <c r="D6" s="32">
        <v>3.63</v>
      </c>
      <c r="E6" s="61">
        <f t="shared" ref="E6:E9" si="0">SUM(F6:L6)</f>
        <v>14</v>
      </c>
      <c r="F6" s="32">
        <v>0</v>
      </c>
      <c r="G6" s="32">
        <v>0</v>
      </c>
      <c r="H6" s="32">
        <v>14</v>
      </c>
      <c r="I6" s="32">
        <v>0</v>
      </c>
      <c r="J6" s="61">
        <v>0</v>
      </c>
      <c r="K6" s="61">
        <v>0</v>
      </c>
      <c r="L6" s="61">
        <v>0</v>
      </c>
      <c r="M6" s="61">
        <v>0</v>
      </c>
      <c r="N6" s="32">
        <v>0</v>
      </c>
      <c r="O6" s="37">
        <v>0</v>
      </c>
      <c r="P6" s="38">
        <v>0</v>
      </c>
      <c r="Q6" s="54">
        <f t="shared" ref="Q6:Q8" si="1">C6+D6+E6+M6+N6+O6+P6</f>
        <v>28.01</v>
      </c>
      <c r="R6" s="28">
        <v>19.010000000000002</v>
      </c>
      <c r="S6" s="28">
        <v>19.010000000000002</v>
      </c>
      <c r="T6" s="57">
        <v>2</v>
      </c>
      <c r="U6" s="35">
        <v>77</v>
      </c>
      <c r="V6" s="58">
        <v>32.456000000000003</v>
      </c>
      <c r="W6" s="36">
        <v>0.17899999999999999</v>
      </c>
    </row>
    <row r="7" spans="1:23" ht="24" x14ac:dyDescent="0.25">
      <c r="A7" s="180">
        <v>43161</v>
      </c>
      <c r="B7" s="22" t="s">
        <v>9</v>
      </c>
      <c r="C7" s="32">
        <v>0</v>
      </c>
      <c r="D7" s="32">
        <v>0</v>
      </c>
      <c r="E7" s="32">
        <f t="shared" si="0"/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7">
        <v>0</v>
      </c>
      <c r="P7" s="38">
        <v>0</v>
      </c>
      <c r="Q7" s="54">
        <f t="shared" si="1"/>
        <v>0</v>
      </c>
      <c r="R7" s="28">
        <f t="shared" ref="R7:S7" si="2">Q7*1.02</f>
        <v>0</v>
      </c>
      <c r="S7" s="28">
        <f t="shared" si="2"/>
        <v>0</v>
      </c>
      <c r="T7" s="57">
        <v>0</v>
      </c>
      <c r="U7" s="35">
        <v>0</v>
      </c>
      <c r="V7" s="58">
        <v>0</v>
      </c>
      <c r="W7" s="36">
        <v>0</v>
      </c>
    </row>
    <row r="8" spans="1:23" ht="24.75" thickBot="1" x14ac:dyDescent="0.3">
      <c r="A8" s="181">
        <v>43192</v>
      </c>
      <c r="B8" s="23" t="s">
        <v>10</v>
      </c>
      <c r="C8" s="39">
        <v>0</v>
      </c>
      <c r="D8" s="39">
        <v>0</v>
      </c>
      <c r="E8" s="39">
        <f t="shared" si="0"/>
        <v>8.5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8.5</v>
      </c>
      <c r="M8" s="39">
        <v>0</v>
      </c>
      <c r="N8" s="39">
        <v>0</v>
      </c>
      <c r="O8" s="40">
        <v>0</v>
      </c>
      <c r="P8" s="41">
        <v>0</v>
      </c>
      <c r="Q8" s="54">
        <f t="shared" si="1"/>
        <v>8.5</v>
      </c>
      <c r="R8" s="28">
        <v>8.5</v>
      </c>
      <c r="S8" s="28">
        <v>8.5</v>
      </c>
      <c r="T8" s="59">
        <v>8.5</v>
      </c>
      <c r="U8" s="43">
        <v>8.5</v>
      </c>
      <c r="V8" s="44">
        <v>7.8879999999999999</v>
      </c>
      <c r="W8" s="121">
        <v>8.5399999999999991</v>
      </c>
    </row>
    <row r="9" spans="1:23" ht="66" customHeight="1" thickBot="1" x14ac:dyDescent="0.3">
      <c r="A9" s="183">
        <v>2</v>
      </c>
      <c r="B9" s="20" t="s">
        <v>7</v>
      </c>
      <c r="C9" s="46">
        <f t="shared" ref="C9:P9" si="3">SUM(C2:C8)</f>
        <v>10.38</v>
      </c>
      <c r="D9" s="46">
        <f t="shared" si="3"/>
        <v>3.63</v>
      </c>
      <c r="E9" s="46">
        <f t="shared" si="0"/>
        <v>47.5</v>
      </c>
      <c r="F9" s="46">
        <f t="shared" si="3"/>
        <v>0</v>
      </c>
      <c r="G9" s="46">
        <f t="shared" si="3"/>
        <v>0</v>
      </c>
      <c r="H9" s="46">
        <f t="shared" si="3"/>
        <v>15.5</v>
      </c>
      <c r="I9" s="46">
        <f t="shared" si="3"/>
        <v>0</v>
      </c>
      <c r="J9" s="46">
        <f t="shared" si="3"/>
        <v>0</v>
      </c>
      <c r="K9" s="46">
        <f t="shared" si="3"/>
        <v>0</v>
      </c>
      <c r="L9" s="46">
        <f t="shared" si="3"/>
        <v>32</v>
      </c>
      <c r="M9" s="46">
        <f t="shared" si="3"/>
        <v>0</v>
      </c>
      <c r="N9" s="46">
        <f t="shared" si="3"/>
        <v>0</v>
      </c>
      <c r="O9" s="47">
        <f t="shared" si="3"/>
        <v>1.5</v>
      </c>
      <c r="P9" s="48">
        <f t="shared" si="3"/>
        <v>0</v>
      </c>
      <c r="Q9" s="49">
        <f t="shared" ref="Q9:W9" si="4">SUM(Q5:Q8)</f>
        <v>63.010000000000005</v>
      </c>
      <c r="R9" s="46">
        <f t="shared" si="4"/>
        <v>53.510000000000005</v>
      </c>
      <c r="S9" s="46">
        <f t="shared" si="4"/>
        <v>53.510000000000005</v>
      </c>
      <c r="T9" s="60">
        <f t="shared" si="4"/>
        <v>38.799999999999997</v>
      </c>
      <c r="U9" s="50">
        <f t="shared" si="4"/>
        <v>113.8</v>
      </c>
      <c r="V9" s="51">
        <f t="shared" si="4"/>
        <v>57.556000000000004</v>
      </c>
      <c r="W9" s="139">
        <f t="shared" si="4"/>
        <v>25.338999999999999</v>
      </c>
    </row>
  </sheetData>
  <mergeCells count="23">
    <mergeCell ref="W1:W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P1:P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  <mergeCell ref="T1:T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3"/>
  <sheetViews>
    <sheetView topLeftCell="A2" zoomScale="70" zoomScaleNormal="70" workbookViewId="0">
      <selection activeCell="L6" sqref="L6"/>
    </sheetView>
  </sheetViews>
  <sheetFormatPr defaultRowHeight="15" x14ac:dyDescent="0.25"/>
  <cols>
    <col min="2" max="2" width="11.42578125" customWidth="1"/>
    <col min="12" max="12" width="10.5703125" bestFit="1" customWidth="1"/>
    <col min="21" max="21" width="10.42578125" customWidth="1"/>
    <col min="22" max="22" width="10.28515625" customWidth="1"/>
    <col min="23" max="23" width="10.5703125" customWidth="1"/>
  </cols>
  <sheetData>
    <row r="1" spans="1:23" ht="15" customHeight="1" x14ac:dyDescent="0.25">
      <c r="A1" s="249" t="s">
        <v>0</v>
      </c>
      <c r="B1" s="252" t="s">
        <v>1</v>
      </c>
      <c r="C1" s="227" t="s">
        <v>46</v>
      </c>
      <c r="D1" s="227" t="s">
        <v>47</v>
      </c>
      <c r="E1" s="227" t="s">
        <v>48</v>
      </c>
      <c r="F1" s="227" t="s">
        <v>49</v>
      </c>
      <c r="G1" s="227" t="s">
        <v>50</v>
      </c>
      <c r="H1" s="227" t="s">
        <v>51</v>
      </c>
      <c r="I1" s="227" t="s">
        <v>52</v>
      </c>
      <c r="J1" s="227" t="s">
        <v>53</v>
      </c>
      <c r="K1" s="227" t="s">
        <v>54</v>
      </c>
      <c r="L1" s="227" t="s">
        <v>55</v>
      </c>
      <c r="M1" s="227" t="s">
        <v>56</v>
      </c>
      <c r="N1" s="227" t="s">
        <v>57</v>
      </c>
      <c r="O1" s="233" t="s">
        <v>58</v>
      </c>
      <c r="P1" s="267" t="s">
        <v>59</v>
      </c>
      <c r="Q1" s="236" t="s">
        <v>121</v>
      </c>
      <c r="R1" s="239">
        <v>2021</v>
      </c>
      <c r="S1" s="239">
        <v>2022</v>
      </c>
      <c r="T1" s="261" t="s">
        <v>122</v>
      </c>
      <c r="U1" s="270" t="s">
        <v>123</v>
      </c>
      <c r="V1" s="255" t="s">
        <v>124</v>
      </c>
      <c r="W1" s="255" t="s">
        <v>120</v>
      </c>
    </row>
    <row r="2" spans="1:23" x14ac:dyDescent="0.25">
      <c r="A2" s="250"/>
      <c r="B2" s="253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34"/>
      <c r="P2" s="268"/>
      <c r="Q2" s="237"/>
      <c r="R2" s="240"/>
      <c r="S2" s="240"/>
      <c r="T2" s="262"/>
      <c r="U2" s="271"/>
      <c r="V2" s="256"/>
      <c r="W2" s="256"/>
    </row>
    <row r="3" spans="1:23" x14ac:dyDescent="0.25">
      <c r="A3" s="250"/>
      <c r="B3" s="253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34"/>
      <c r="P3" s="268"/>
      <c r="Q3" s="237"/>
      <c r="R3" s="240"/>
      <c r="S3" s="240"/>
      <c r="T3" s="262"/>
      <c r="U3" s="271"/>
      <c r="V3" s="256"/>
      <c r="W3" s="256"/>
    </row>
    <row r="4" spans="1:23" ht="37.5" customHeight="1" thickBot="1" x14ac:dyDescent="0.3">
      <c r="A4" s="251"/>
      <c r="B4" s="254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35"/>
      <c r="P4" s="269"/>
      <c r="Q4" s="238"/>
      <c r="R4" s="241"/>
      <c r="S4" s="241"/>
      <c r="T4" s="263"/>
      <c r="U4" s="272"/>
      <c r="V4" s="257"/>
      <c r="W4" s="257"/>
    </row>
    <row r="5" spans="1:23" ht="37.5" customHeight="1" x14ac:dyDescent="0.25">
      <c r="A5" s="184">
        <v>40546</v>
      </c>
      <c r="B5" s="22" t="s">
        <v>12</v>
      </c>
      <c r="C5" s="28">
        <v>0</v>
      </c>
      <c r="D5" s="28">
        <v>0</v>
      </c>
      <c r="E5" s="28">
        <f t="shared" ref="E5:E12" si="0">SUM(F5:L5)</f>
        <v>0</v>
      </c>
      <c r="F5" s="28">
        <v>0</v>
      </c>
      <c r="G5" s="28">
        <v>0</v>
      </c>
      <c r="H5" s="28">
        <v>0</v>
      </c>
      <c r="I5" s="28">
        <v>0</v>
      </c>
      <c r="J5" s="28">
        <v>0</v>
      </c>
      <c r="K5" s="28">
        <v>0</v>
      </c>
      <c r="L5" s="28">
        <v>0</v>
      </c>
      <c r="M5" s="28">
        <v>0</v>
      </c>
      <c r="N5" s="28">
        <v>0</v>
      </c>
      <c r="O5" s="29">
        <v>0</v>
      </c>
      <c r="P5" s="30">
        <v>0</v>
      </c>
      <c r="Q5" s="65">
        <f>P5+O5+N5+M5+E5+C5+D5</f>
        <v>0</v>
      </c>
      <c r="R5" s="32">
        <f>Q5*1.02</f>
        <v>0</v>
      </c>
      <c r="S5" s="32">
        <f>R5*1.02</f>
        <v>0</v>
      </c>
      <c r="T5" s="55">
        <v>0</v>
      </c>
      <c r="U5" s="33">
        <v>0</v>
      </c>
      <c r="V5" s="56">
        <v>0</v>
      </c>
      <c r="W5" s="112">
        <v>2.16</v>
      </c>
    </row>
    <row r="6" spans="1:23" ht="61.5" customHeight="1" x14ac:dyDescent="0.25">
      <c r="A6" s="185">
        <v>42769</v>
      </c>
      <c r="B6" s="23" t="s">
        <v>13</v>
      </c>
      <c r="C6" s="28">
        <v>0</v>
      </c>
      <c r="D6" s="28">
        <v>8.8000000000000007</v>
      </c>
      <c r="E6" s="28">
        <f t="shared" si="0"/>
        <v>25</v>
      </c>
      <c r="F6" s="28">
        <v>0</v>
      </c>
      <c r="G6" s="28">
        <v>0</v>
      </c>
      <c r="H6" s="28">
        <v>0</v>
      </c>
      <c r="I6" s="28">
        <v>0</v>
      </c>
      <c r="J6" s="28">
        <v>0</v>
      </c>
      <c r="K6" s="28">
        <v>0</v>
      </c>
      <c r="L6" s="28">
        <v>25</v>
      </c>
      <c r="M6" s="28">
        <v>0.1</v>
      </c>
      <c r="N6" s="28">
        <v>0</v>
      </c>
      <c r="O6" s="29">
        <v>0</v>
      </c>
      <c r="P6" s="30">
        <v>0</v>
      </c>
      <c r="Q6" s="65">
        <f t="shared" ref="Q6:Q13" si="1">P6+O6+N6+M6+E6+C6+D6</f>
        <v>33.900000000000006</v>
      </c>
      <c r="R6" s="32">
        <v>51.9</v>
      </c>
      <c r="S6" s="32">
        <v>40.6</v>
      </c>
      <c r="T6" s="57">
        <v>35.1</v>
      </c>
      <c r="U6" s="35">
        <v>35.1</v>
      </c>
      <c r="V6" s="58">
        <v>35.183999999999997</v>
      </c>
      <c r="W6" s="36">
        <v>33.445</v>
      </c>
    </row>
    <row r="7" spans="1:23" x14ac:dyDescent="0.25">
      <c r="A7" s="186">
        <v>42797</v>
      </c>
      <c r="B7" s="22" t="s">
        <v>67</v>
      </c>
      <c r="C7" s="28">
        <v>0.6</v>
      </c>
      <c r="D7" s="28">
        <v>0.2</v>
      </c>
      <c r="E7" s="28">
        <f t="shared" si="0"/>
        <v>6.7</v>
      </c>
      <c r="F7" s="28">
        <v>0</v>
      </c>
      <c r="G7" s="28">
        <v>0.2</v>
      </c>
      <c r="H7" s="28">
        <v>0.5</v>
      </c>
      <c r="I7" s="28">
        <v>0.1</v>
      </c>
      <c r="J7" s="28">
        <v>0</v>
      </c>
      <c r="K7" s="28">
        <v>0</v>
      </c>
      <c r="L7" s="28">
        <v>5.9</v>
      </c>
      <c r="M7" s="28">
        <v>0</v>
      </c>
      <c r="N7" s="28">
        <v>0</v>
      </c>
      <c r="O7" s="29">
        <v>0</v>
      </c>
      <c r="P7" s="30">
        <v>0</v>
      </c>
      <c r="Q7" s="65">
        <f t="shared" si="1"/>
        <v>7.5</v>
      </c>
      <c r="R7" s="32">
        <v>7.5</v>
      </c>
      <c r="S7" s="32">
        <v>7.5</v>
      </c>
      <c r="T7" s="57">
        <v>14</v>
      </c>
      <c r="U7" s="35">
        <v>18.765000000000001</v>
      </c>
      <c r="V7" s="58">
        <v>6.125</v>
      </c>
      <c r="W7" s="36">
        <v>6.6449999999999996</v>
      </c>
    </row>
    <row r="8" spans="1:23" ht="84" x14ac:dyDescent="0.25">
      <c r="A8" s="186">
        <v>42828</v>
      </c>
      <c r="B8" s="22" t="s">
        <v>77</v>
      </c>
      <c r="C8" s="28">
        <v>4</v>
      </c>
      <c r="D8" s="28">
        <v>1.4</v>
      </c>
      <c r="E8" s="28">
        <f t="shared" si="0"/>
        <v>25.9</v>
      </c>
      <c r="F8" s="28">
        <v>0</v>
      </c>
      <c r="G8" s="28">
        <v>16.7</v>
      </c>
      <c r="H8" s="28">
        <v>1</v>
      </c>
      <c r="I8" s="28">
        <v>0</v>
      </c>
      <c r="J8" s="28">
        <v>6.2</v>
      </c>
      <c r="K8" s="28">
        <v>0</v>
      </c>
      <c r="L8" s="28">
        <v>2</v>
      </c>
      <c r="M8" s="28">
        <v>0</v>
      </c>
      <c r="N8" s="28">
        <v>0</v>
      </c>
      <c r="O8" s="29">
        <v>5</v>
      </c>
      <c r="P8" s="30">
        <v>0</v>
      </c>
      <c r="Q8" s="65">
        <f t="shared" si="1"/>
        <v>36.299999999999997</v>
      </c>
      <c r="R8" s="32">
        <v>34.74</v>
      </c>
      <c r="S8" s="32">
        <v>35.575000000000003</v>
      </c>
      <c r="T8" s="57">
        <v>62.9</v>
      </c>
      <c r="U8" s="35">
        <v>62.9</v>
      </c>
      <c r="V8" s="58">
        <v>1123.7940000000001</v>
      </c>
      <c r="W8" s="36">
        <f>0.875+0.277</f>
        <v>1.1520000000000001</v>
      </c>
    </row>
    <row r="9" spans="1:23" ht="36" x14ac:dyDescent="0.25">
      <c r="A9" s="186">
        <v>42858</v>
      </c>
      <c r="B9" s="22" t="s">
        <v>14</v>
      </c>
      <c r="C9" s="28">
        <v>0</v>
      </c>
      <c r="D9" s="28">
        <v>0</v>
      </c>
      <c r="E9" s="28">
        <f t="shared" si="0"/>
        <v>3.8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3.8</v>
      </c>
      <c r="M9" s="28">
        <v>0</v>
      </c>
      <c r="N9" s="28">
        <v>0</v>
      </c>
      <c r="O9" s="29">
        <v>0</v>
      </c>
      <c r="P9" s="30">
        <v>0</v>
      </c>
      <c r="Q9" s="65">
        <f t="shared" si="1"/>
        <v>3.8</v>
      </c>
      <c r="R9" s="32">
        <v>3.8</v>
      </c>
      <c r="S9" s="32">
        <v>3.8</v>
      </c>
      <c r="T9" s="57">
        <v>3.8</v>
      </c>
      <c r="U9" s="35">
        <v>3.8</v>
      </c>
      <c r="V9" s="58">
        <v>4.1900000000000004</v>
      </c>
      <c r="W9" s="36">
        <v>2.0640000000000001</v>
      </c>
    </row>
    <row r="10" spans="1:23" ht="24" x14ac:dyDescent="0.25">
      <c r="A10" s="186">
        <v>42889</v>
      </c>
      <c r="B10" s="22" t="s">
        <v>15</v>
      </c>
      <c r="C10" s="28">
        <v>0</v>
      </c>
      <c r="D10" s="28">
        <v>0</v>
      </c>
      <c r="E10" s="28">
        <f t="shared" si="0"/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9">
        <v>0</v>
      </c>
      <c r="P10" s="30">
        <v>0</v>
      </c>
      <c r="Q10" s="65">
        <f t="shared" si="1"/>
        <v>0</v>
      </c>
      <c r="R10" s="32">
        <f t="shared" ref="R10:S10" si="2">Q10*1.02</f>
        <v>0</v>
      </c>
      <c r="S10" s="32">
        <f t="shared" si="2"/>
        <v>0</v>
      </c>
      <c r="T10" s="57">
        <f>SUM(F10,G10,H10,P10,Q10,R10,S10)</f>
        <v>0</v>
      </c>
      <c r="U10" s="35">
        <v>0</v>
      </c>
      <c r="V10" s="58">
        <v>0</v>
      </c>
      <c r="W10" s="36">
        <v>0</v>
      </c>
    </row>
    <row r="11" spans="1:23" ht="36" x14ac:dyDescent="0.25">
      <c r="A11" s="186">
        <v>42919</v>
      </c>
      <c r="B11" s="22" t="s">
        <v>16</v>
      </c>
      <c r="C11" s="28">
        <v>0</v>
      </c>
      <c r="D11" s="28">
        <v>0</v>
      </c>
      <c r="E11" s="53">
        <f t="shared" si="0"/>
        <v>16.5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  <c r="K11" s="28">
        <v>0</v>
      </c>
      <c r="L11" s="53">
        <v>16.5</v>
      </c>
      <c r="M11" s="28">
        <v>10.6</v>
      </c>
      <c r="N11" s="28">
        <v>0</v>
      </c>
      <c r="O11" s="29">
        <v>0</v>
      </c>
      <c r="P11" s="30">
        <v>0</v>
      </c>
      <c r="Q11" s="65">
        <f t="shared" si="1"/>
        <v>27.1</v>
      </c>
      <c r="R11" s="32">
        <v>22.7</v>
      </c>
      <c r="S11" s="32">
        <v>22.7</v>
      </c>
      <c r="T11" s="57">
        <v>20.6</v>
      </c>
      <c r="U11" s="35">
        <v>20.6</v>
      </c>
      <c r="V11" s="58">
        <v>18.553999999999998</v>
      </c>
      <c r="W11" s="36">
        <v>7.3250000000000002</v>
      </c>
    </row>
    <row r="12" spans="1:23" ht="48.75" thickBot="1" x14ac:dyDescent="0.3">
      <c r="A12" s="185">
        <v>42950</v>
      </c>
      <c r="B12" s="23" t="s">
        <v>78</v>
      </c>
      <c r="C12" s="39">
        <v>9</v>
      </c>
      <c r="D12" s="39">
        <v>3.14</v>
      </c>
      <c r="E12" s="42">
        <f t="shared" si="0"/>
        <v>7</v>
      </c>
      <c r="F12" s="39">
        <v>0</v>
      </c>
      <c r="G12" s="39">
        <v>0</v>
      </c>
      <c r="H12" s="39">
        <v>0.5</v>
      </c>
      <c r="I12" s="39">
        <v>5.5</v>
      </c>
      <c r="J12" s="39">
        <v>0</v>
      </c>
      <c r="K12" s="39">
        <v>0</v>
      </c>
      <c r="L12" s="39">
        <v>1</v>
      </c>
      <c r="M12" s="39">
        <v>0.1</v>
      </c>
      <c r="N12" s="39">
        <v>0.21</v>
      </c>
      <c r="O12" s="40">
        <v>0</v>
      </c>
      <c r="P12" s="41">
        <v>5.94</v>
      </c>
      <c r="Q12" s="148">
        <f t="shared" si="1"/>
        <v>25.39</v>
      </c>
      <c r="R12" s="39">
        <v>21.49</v>
      </c>
      <c r="S12" s="39">
        <v>20.6</v>
      </c>
      <c r="T12" s="59">
        <v>21.35</v>
      </c>
      <c r="U12" s="43">
        <v>21.35</v>
      </c>
      <c r="V12" s="44">
        <v>21.405000000000001</v>
      </c>
      <c r="W12" s="121">
        <v>28.169</v>
      </c>
    </row>
    <row r="13" spans="1:23" ht="32.25" thickBot="1" x14ac:dyDescent="0.3">
      <c r="A13" s="2">
        <v>3</v>
      </c>
      <c r="B13" s="1" t="s">
        <v>11</v>
      </c>
      <c r="C13" s="46">
        <f>SUM(C5:C12)</f>
        <v>13.6</v>
      </c>
      <c r="D13" s="46">
        <f>SUM(D5:D12)</f>
        <v>13.540000000000001</v>
      </c>
      <c r="E13" s="46">
        <f>SUM(G13:L13)</f>
        <v>84.899999999999991</v>
      </c>
      <c r="F13" s="46">
        <f t="shared" ref="F13:P13" si="3">SUM(F5:F12)</f>
        <v>0</v>
      </c>
      <c r="G13" s="46">
        <f t="shared" si="3"/>
        <v>16.899999999999999</v>
      </c>
      <c r="H13" s="46">
        <f t="shared" si="3"/>
        <v>2</v>
      </c>
      <c r="I13" s="46">
        <f t="shared" si="3"/>
        <v>5.6</v>
      </c>
      <c r="J13" s="46">
        <f t="shared" si="3"/>
        <v>6.2</v>
      </c>
      <c r="K13" s="46">
        <f t="shared" si="3"/>
        <v>0</v>
      </c>
      <c r="L13" s="46">
        <f t="shared" si="3"/>
        <v>54.199999999999996</v>
      </c>
      <c r="M13" s="46">
        <f t="shared" si="3"/>
        <v>10.799999999999999</v>
      </c>
      <c r="N13" s="46">
        <f t="shared" si="3"/>
        <v>0.21</v>
      </c>
      <c r="O13" s="47">
        <f t="shared" si="3"/>
        <v>5</v>
      </c>
      <c r="P13" s="48">
        <f t="shared" si="3"/>
        <v>5.94</v>
      </c>
      <c r="Q13" s="49">
        <f t="shared" si="1"/>
        <v>133.98999999999998</v>
      </c>
      <c r="R13" s="46">
        <f t="shared" ref="R13:V13" si="4">SUM(R5:R12)</f>
        <v>142.13</v>
      </c>
      <c r="S13" s="46">
        <f t="shared" si="4"/>
        <v>130.77500000000001</v>
      </c>
      <c r="T13" s="60">
        <f t="shared" si="4"/>
        <v>157.75</v>
      </c>
      <c r="U13" s="50">
        <f t="shared" si="4"/>
        <v>162.51499999999999</v>
      </c>
      <c r="V13" s="51">
        <f t="shared" si="4"/>
        <v>1209.2520000000002</v>
      </c>
      <c r="W13" s="139">
        <f t="shared" ref="W13" si="5">SUM(W5:W12)</f>
        <v>80.960000000000008</v>
      </c>
    </row>
  </sheetData>
  <mergeCells count="23">
    <mergeCell ref="W1:W4"/>
    <mergeCell ref="I1:I4"/>
    <mergeCell ref="A1:A4"/>
    <mergeCell ref="B1:B4"/>
    <mergeCell ref="C1:C4"/>
    <mergeCell ref="D1:D4"/>
    <mergeCell ref="E1:E4"/>
    <mergeCell ref="F1:F4"/>
    <mergeCell ref="G1:G4"/>
    <mergeCell ref="H1:H4"/>
    <mergeCell ref="P1:P4"/>
    <mergeCell ref="T1:T4"/>
    <mergeCell ref="J1:J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4"/>
  <sheetViews>
    <sheetView view="pageBreakPreview" zoomScale="80" zoomScaleNormal="90" zoomScaleSheetLayoutView="80" workbookViewId="0">
      <selection activeCell="H10" sqref="H10"/>
    </sheetView>
  </sheetViews>
  <sheetFormatPr defaultRowHeight="15" x14ac:dyDescent="0.25"/>
  <cols>
    <col min="2" max="2" width="10.7109375" customWidth="1"/>
    <col min="21" max="23" width="10" customWidth="1"/>
  </cols>
  <sheetData>
    <row r="1" spans="1:23" ht="15" customHeight="1" x14ac:dyDescent="0.25">
      <c r="A1" s="249" t="s">
        <v>0</v>
      </c>
      <c r="B1" s="252" t="s">
        <v>1</v>
      </c>
      <c r="C1" s="227" t="s">
        <v>46</v>
      </c>
      <c r="D1" s="227" t="s">
        <v>47</v>
      </c>
      <c r="E1" s="227" t="s">
        <v>48</v>
      </c>
      <c r="F1" s="227" t="s">
        <v>49</v>
      </c>
      <c r="G1" s="227" t="s">
        <v>50</v>
      </c>
      <c r="H1" s="227" t="s">
        <v>51</v>
      </c>
      <c r="I1" s="227" t="s">
        <v>52</v>
      </c>
      <c r="J1" s="227" t="s">
        <v>53</v>
      </c>
      <c r="K1" s="227" t="s">
        <v>54</v>
      </c>
      <c r="L1" s="227" t="s">
        <v>55</v>
      </c>
      <c r="M1" s="227" t="s">
        <v>56</v>
      </c>
      <c r="N1" s="227" t="s">
        <v>57</v>
      </c>
      <c r="O1" s="233" t="s">
        <v>58</v>
      </c>
      <c r="P1" s="267" t="s">
        <v>59</v>
      </c>
      <c r="Q1" s="273" t="s">
        <v>121</v>
      </c>
      <c r="R1" s="239">
        <v>2021</v>
      </c>
      <c r="S1" s="239">
        <v>2022</v>
      </c>
      <c r="T1" s="258" t="s">
        <v>122</v>
      </c>
      <c r="U1" s="258" t="s">
        <v>123</v>
      </c>
      <c r="V1" s="255" t="s">
        <v>124</v>
      </c>
      <c r="W1" s="276" t="s">
        <v>120</v>
      </c>
    </row>
    <row r="2" spans="1:23" x14ac:dyDescent="0.25">
      <c r="A2" s="250"/>
      <c r="B2" s="253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34"/>
      <c r="P2" s="268"/>
      <c r="Q2" s="274"/>
      <c r="R2" s="240"/>
      <c r="S2" s="240"/>
      <c r="T2" s="259"/>
      <c r="U2" s="259"/>
      <c r="V2" s="256"/>
      <c r="W2" s="277"/>
    </row>
    <row r="3" spans="1:23" x14ac:dyDescent="0.25">
      <c r="A3" s="250"/>
      <c r="B3" s="253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34"/>
      <c r="P3" s="268"/>
      <c r="Q3" s="274"/>
      <c r="R3" s="240"/>
      <c r="S3" s="240"/>
      <c r="T3" s="259"/>
      <c r="U3" s="259"/>
      <c r="V3" s="256"/>
      <c r="W3" s="277"/>
    </row>
    <row r="4" spans="1:23" ht="73.5" customHeight="1" thickBot="1" x14ac:dyDescent="0.3">
      <c r="A4" s="251"/>
      <c r="B4" s="254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35"/>
      <c r="P4" s="269"/>
      <c r="Q4" s="275"/>
      <c r="R4" s="241"/>
      <c r="S4" s="241"/>
      <c r="T4" s="260"/>
      <c r="U4" s="260"/>
      <c r="V4" s="257"/>
      <c r="W4" s="278"/>
    </row>
    <row r="5" spans="1:23" ht="73.5" customHeight="1" x14ac:dyDescent="0.25">
      <c r="A5" s="182">
        <v>40547</v>
      </c>
      <c r="B5" s="21" t="s">
        <v>18</v>
      </c>
      <c r="C5" s="67">
        <v>12</v>
      </c>
      <c r="D5" s="67">
        <v>4.4349999999999996</v>
      </c>
      <c r="E5" s="67">
        <f>SUM(F5:L5)</f>
        <v>0.8</v>
      </c>
      <c r="F5" s="67">
        <v>0</v>
      </c>
      <c r="G5" s="67">
        <v>0.2</v>
      </c>
      <c r="H5" s="67">
        <v>0.1</v>
      </c>
      <c r="I5" s="67">
        <v>0</v>
      </c>
      <c r="J5" s="67">
        <v>0</v>
      </c>
      <c r="K5" s="67">
        <v>0</v>
      </c>
      <c r="L5" s="67">
        <v>0.5</v>
      </c>
      <c r="M5" s="67">
        <v>0.1</v>
      </c>
      <c r="N5" s="67">
        <v>0</v>
      </c>
      <c r="O5" s="68">
        <v>0</v>
      </c>
      <c r="P5" s="130">
        <v>0</v>
      </c>
      <c r="Q5" s="89">
        <f>P5+O5+N5+M5+E5+C5+D5</f>
        <v>17.335000000000001</v>
      </c>
      <c r="R5" s="72">
        <v>18.02</v>
      </c>
      <c r="S5" s="72">
        <v>18.704999999999998</v>
      </c>
      <c r="T5" s="125">
        <v>15.68</v>
      </c>
      <c r="U5" s="70">
        <v>15.68</v>
      </c>
      <c r="V5" s="90">
        <v>14.141</v>
      </c>
      <c r="W5" s="90">
        <v>14.567</v>
      </c>
    </row>
    <row r="6" spans="1:23" ht="81" customHeight="1" x14ac:dyDescent="0.25">
      <c r="A6" s="180">
        <v>40578</v>
      </c>
      <c r="B6" s="22" t="s">
        <v>19</v>
      </c>
      <c r="C6" s="67">
        <v>0</v>
      </c>
      <c r="D6" s="67">
        <v>0</v>
      </c>
      <c r="E6" s="67">
        <v>0</v>
      </c>
      <c r="F6" s="67">
        <v>0</v>
      </c>
      <c r="G6" s="67">
        <v>0</v>
      </c>
      <c r="H6" s="67">
        <v>0</v>
      </c>
      <c r="I6" s="67">
        <v>0</v>
      </c>
      <c r="J6" s="67">
        <v>0</v>
      </c>
      <c r="K6" s="67">
        <v>0</v>
      </c>
      <c r="L6" s="67">
        <v>0</v>
      </c>
      <c r="M6" s="67">
        <v>0</v>
      </c>
      <c r="N6" s="67">
        <v>0</v>
      </c>
      <c r="O6" s="68">
        <v>0</v>
      </c>
      <c r="P6" s="130">
        <v>0</v>
      </c>
      <c r="Q6" s="89">
        <f t="shared" ref="Q6:Q10" si="0">P6+O6+N6+M6+E6+C6+D6</f>
        <v>0</v>
      </c>
      <c r="R6" s="72">
        <v>0</v>
      </c>
      <c r="S6" s="72">
        <v>0</v>
      </c>
      <c r="T6" s="126">
        <f t="shared" ref="T6:T10" si="1">SUM(F6,G6,H6,P6,Q6,R6,S6)</f>
        <v>0</v>
      </c>
      <c r="U6" s="76">
        <v>0</v>
      </c>
      <c r="V6" s="91">
        <v>0</v>
      </c>
      <c r="W6" s="91">
        <v>0</v>
      </c>
    </row>
    <row r="7" spans="1:23" ht="81" customHeight="1" x14ac:dyDescent="0.25">
      <c r="A7" s="180">
        <v>40606</v>
      </c>
      <c r="B7" s="22" t="s">
        <v>20</v>
      </c>
      <c r="C7" s="66">
        <v>11.5</v>
      </c>
      <c r="D7" s="66">
        <v>4.25</v>
      </c>
      <c r="E7" s="66">
        <f t="shared" ref="E7:E11" si="2">SUM(F7:L7)</f>
        <v>0.6</v>
      </c>
      <c r="F7" s="66">
        <v>0</v>
      </c>
      <c r="G7" s="66">
        <v>0</v>
      </c>
      <c r="H7" s="66">
        <v>0.1</v>
      </c>
      <c r="I7" s="66">
        <v>0</v>
      </c>
      <c r="J7" s="66">
        <v>0</v>
      </c>
      <c r="K7" s="66">
        <v>0</v>
      </c>
      <c r="L7" s="66">
        <v>0.5</v>
      </c>
      <c r="M7" s="66">
        <v>0.1</v>
      </c>
      <c r="N7" s="66">
        <v>0</v>
      </c>
      <c r="O7" s="101">
        <v>0</v>
      </c>
      <c r="P7" s="69">
        <v>0</v>
      </c>
      <c r="Q7" s="89">
        <f t="shared" si="0"/>
        <v>16.45</v>
      </c>
      <c r="R7" s="72">
        <v>17.135000000000002</v>
      </c>
      <c r="S7" s="72">
        <v>17.82</v>
      </c>
      <c r="T7" s="126">
        <v>14.244999999999999</v>
      </c>
      <c r="U7" s="76">
        <v>14.244999999999999</v>
      </c>
      <c r="V7" s="91">
        <v>14.071999999999999</v>
      </c>
      <c r="W7" s="91">
        <v>12.702</v>
      </c>
    </row>
    <row r="8" spans="1:23" ht="22.5" x14ac:dyDescent="0.25">
      <c r="A8" s="180">
        <v>42829</v>
      </c>
      <c r="B8" s="149" t="s">
        <v>21</v>
      </c>
      <c r="C8" s="66">
        <v>0</v>
      </c>
      <c r="D8" s="66">
        <v>0</v>
      </c>
      <c r="E8" s="66">
        <f t="shared" si="2"/>
        <v>0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0</v>
      </c>
      <c r="L8" s="66">
        <v>0</v>
      </c>
      <c r="M8" s="66">
        <v>0</v>
      </c>
      <c r="N8" s="66">
        <v>0</v>
      </c>
      <c r="O8" s="101">
        <v>0</v>
      </c>
      <c r="P8" s="69">
        <v>0</v>
      </c>
      <c r="Q8" s="89">
        <f t="shared" si="0"/>
        <v>0</v>
      </c>
      <c r="R8" s="72">
        <f t="shared" ref="R8:S10" si="3">Q8*1.02</f>
        <v>0</v>
      </c>
      <c r="S8" s="72">
        <f t="shared" si="3"/>
        <v>0</v>
      </c>
      <c r="T8" s="126">
        <v>0</v>
      </c>
      <c r="U8" s="76">
        <v>0</v>
      </c>
      <c r="V8" s="91">
        <v>0</v>
      </c>
      <c r="W8" s="91">
        <v>3.548</v>
      </c>
    </row>
    <row r="9" spans="1:23" ht="36" x14ac:dyDescent="0.25">
      <c r="A9" s="180">
        <v>42859</v>
      </c>
      <c r="B9" s="22" t="s">
        <v>79</v>
      </c>
      <c r="C9" s="66">
        <v>0</v>
      </c>
      <c r="D9" s="66">
        <v>0.4</v>
      </c>
      <c r="E9" s="66">
        <f t="shared" si="2"/>
        <v>4</v>
      </c>
      <c r="F9" s="66">
        <v>0</v>
      </c>
      <c r="G9" s="66">
        <v>0</v>
      </c>
      <c r="H9" s="66">
        <v>1.2</v>
      </c>
      <c r="I9" s="66">
        <v>0</v>
      </c>
      <c r="J9" s="66">
        <v>0</v>
      </c>
      <c r="K9" s="66">
        <v>0</v>
      </c>
      <c r="L9" s="66">
        <v>2.8</v>
      </c>
      <c r="M9" s="66">
        <v>0</v>
      </c>
      <c r="N9" s="66">
        <v>0</v>
      </c>
      <c r="O9" s="101">
        <v>0</v>
      </c>
      <c r="P9" s="69">
        <v>0</v>
      </c>
      <c r="Q9" s="89">
        <f t="shared" si="0"/>
        <v>4.4000000000000004</v>
      </c>
      <c r="R9" s="72">
        <v>4.4000000000000004</v>
      </c>
      <c r="S9" s="72">
        <v>4.4000000000000004</v>
      </c>
      <c r="T9" s="126">
        <v>4.75</v>
      </c>
      <c r="U9" s="76">
        <v>4.75</v>
      </c>
      <c r="V9" s="91">
        <v>4.6849999999999996</v>
      </c>
      <c r="W9" s="91">
        <v>5.6449999999999996</v>
      </c>
    </row>
    <row r="10" spans="1:23" ht="24.75" thickBot="1" x14ac:dyDescent="0.3">
      <c r="A10" s="181">
        <v>42890</v>
      </c>
      <c r="B10" s="23" t="s">
        <v>22</v>
      </c>
      <c r="C10" s="96">
        <v>0</v>
      </c>
      <c r="D10" s="96">
        <v>0</v>
      </c>
      <c r="E10" s="96">
        <f t="shared" si="2"/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102">
        <v>0</v>
      </c>
      <c r="P10" s="100">
        <v>0</v>
      </c>
      <c r="Q10" s="106">
        <f t="shared" si="0"/>
        <v>0</v>
      </c>
      <c r="R10" s="78">
        <f t="shared" si="3"/>
        <v>0</v>
      </c>
      <c r="S10" s="78">
        <f t="shared" si="3"/>
        <v>0</v>
      </c>
      <c r="T10" s="127">
        <f t="shared" si="1"/>
        <v>0</v>
      </c>
      <c r="U10" s="82">
        <v>0</v>
      </c>
      <c r="V10" s="97">
        <v>0</v>
      </c>
      <c r="W10" s="97">
        <v>0</v>
      </c>
    </row>
    <row r="11" spans="1:23" ht="48" thickBot="1" x14ac:dyDescent="0.3">
      <c r="A11" s="2">
        <v>4</v>
      </c>
      <c r="B11" s="1" t="s">
        <v>17</v>
      </c>
      <c r="C11" s="84">
        <f>SUM(C5:C10)</f>
        <v>23.5</v>
      </c>
      <c r="D11" s="84">
        <f>SUM(D5:D10)</f>
        <v>9.0849999999999991</v>
      </c>
      <c r="E11" s="84">
        <f t="shared" si="2"/>
        <v>5.3999999999999995</v>
      </c>
      <c r="F11" s="84">
        <f t="shared" ref="F11:N11" si="4">SUM(F5:F10)</f>
        <v>0</v>
      </c>
      <c r="G11" s="84">
        <f t="shared" si="4"/>
        <v>0.2</v>
      </c>
      <c r="H11" s="84">
        <f t="shared" si="4"/>
        <v>1.4</v>
      </c>
      <c r="I11" s="84">
        <f t="shared" si="4"/>
        <v>0</v>
      </c>
      <c r="J11" s="84">
        <f t="shared" si="4"/>
        <v>0</v>
      </c>
      <c r="K11" s="84">
        <f t="shared" si="4"/>
        <v>0</v>
      </c>
      <c r="L11" s="84">
        <f t="shared" si="4"/>
        <v>3.8</v>
      </c>
      <c r="M11" s="84">
        <f t="shared" si="4"/>
        <v>0.2</v>
      </c>
      <c r="N11" s="84">
        <f t="shared" si="4"/>
        <v>0</v>
      </c>
      <c r="O11" s="85">
        <f>SUM(O5:O10)</f>
        <v>0</v>
      </c>
      <c r="P11" s="86">
        <f>SUM(P5:P10)</f>
        <v>0</v>
      </c>
      <c r="Q11" s="87">
        <f>C11+D11+E11+M11+N11+O11+P11</f>
        <v>38.185000000000002</v>
      </c>
      <c r="R11" s="84">
        <f t="shared" ref="R11:V11" si="5">SUM(R5:R10)</f>
        <v>39.555</v>
      </c>
      <c r="S11" s="84">
        <f t="shared" si="5"/>
        <v>40.924999999999997</v>
      </c>
      <c r="T11" s="128">
        <f t="shared" si="5"/>
        <v>34.674999999999997</v>
      </c>
      <c r="U11" s="88">
        <f t="shared" si="5"/>
        <v>34.674999999999997</v>
      </c>
      <c r="V11" s="105">
        <f t="shared" si="5"/>
        <v>32.898000000000003</v>
      </c>
      <c r="W11" s="192">
        <f t="shared" ref="W11" si="6">SUM(W5:W10)</f>
        <v>36.462000000000003</v>
      </c>
    </row>
    <row r="12" spans="1:23" x14ac:dyDescent="0.25">
      <c r="U12" s="5"/>
    </row>
    <row r="13" spans="1:23" x14ac:dyDescent="0.25">
      <c r="U13" s="5"/>
    </row>
    <row r="14" spans="1:23" x14ac:dyDescent="0.25">
      <c r="U14" s="5"/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0"/>
  <sheetViews>
    <sheetView zoomScale="80" zoomScaleNormal="80" workbookViewId="0">
      <selection activeCell="J10" sqref="J10"/>
    </sheetView>
  </sheetViews>
  <sheetFormatPr defaultRowHeight="15" x14ac:dyDescent="0.25"/>
  <cols>
    <col min="2" max="2" width="10.7109375" customWidth="1"/>
  </cols>
  <sheetData>
    <row r="1" spans="1:23" ht="15" customHeight="1" x14ac:dyDescent="0.25">
      <c r="A1" s="249" t="s">
        <v>0</v>
      </c>
      <c r="B1" s="252" t="s">
        <v>1</v>
      </c>
      <c r="C1" s="227" t="s">
        <v>46</v>
      </c>
      <c r="D1" s="227" t="s">
        <v>47</v>
      </c>
      <c r="E1" s="227" t="s">
        <v>48</v>
      </c>
      <c r="F1" s="227" t="s">
        <v>49</v>
      </c>
      <c r="G1" s="227" t="s">
        <v>50</v>
      </c>
      <c r="H1" s="227" t="s">
        <v>51</v>
      </c>
      <c r="I1" s="227" t="s">
        <v>52</v>
      </c>
      <c r="J1" s="227" t="s">
        <v>53</v>
      </c>
      <c r="K1" s="227" t="s">
        <v>54</v>
      </c>
      <c r="L1" s="227" t="s">
        <v>55</v>
      </c>
      <c r="M1" s="227" t="s">
        <v>56</v>
      </c>
      <c r="N1" s="227" t="s">
        <v>57</v>
      </c>
      <c r="O1" s="233" t="s">
        <v>58</v>
      </c>
      <c r="P1" s="267" t="s">
        <v>59</v>
      </c>
      <c r="Q1" s="236" t="s">
        <v>121</v>
      </c>
      <c r="R1" s="239">
        <v>2021</v>
      </c>
      <c r="S1" s="239">
        <v>2022</v>
      </c>
      <c r="T1" s="230" t="s">
        <v>122</v>
      </c>
      <c r="U1" s="242" t="s">
        <v>123</v>
      </c>
      <c r="V1" s="218" t="s">
        <v>124</v>
      </c>
      <c r="W1" s="218" t="s">
        <v>120</v>
      </c>
    </row>
    <row r="2" spans="1:23" x14ac:dyDescent="0.25">
      <c r="A2" s="250"/>
      <c r="B2" s="253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34"/>
      <c r="P2" s="268"/>
      <c r="Q2" s="237"/>
      <c r="R2" s="240"/>
      <c r="S2" s="240"/>
      <c r="T2" s="231"/>
      <c r="U2" s="243"/>
      <c r="V2" s="219"/>
      <c r="W2" s="219"/>
    </row>
    <row r="3" spans="1:23" x14ac:dyDescent="0.25">
      <c r="A3" s="250"/>
      <c r="B3" s="253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34"/>
      <c r="P3" s="268"/>
      <c r="Q3" s="237"/>
      <c r="R3" s="240"/>
      <c r="S3" s="240"/>
      <c r="T3" s="231"/>
      <c r="U3" s="243"/>
      <c r="V3" s="219"/>
      <c r="W3" s="219"/>
    </row>
    <row r="4" spans="1:23" ht="36" customHeight="1" thickBot="1" x14ac:dyDescent="0.3">
      <c r="A4" s="251"/>
      <c r="B4" s="254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35"/>
      <c r="P4" s="269"/>
      <c r="Q4" s="238"/>
      <c r="R4" s="241"/>
      <c r="S4" s="241"/>
      <c r="T4" s="232"/>
      <c r="U4" s="244"/>
      <c r="V4" s="220"/>
      <c r="W4" s="220"/>
    </row>
    <row r="5" spans="1:23" ht="60" x14ac:dyDescent="0.25">
      <c r="A5" s="182">
        <v>40548</v>
      </c>
      <c r="B5" s="21" t="s">
        <v>98</v>
      </c>
      <c r="C5" s="67">
        <v>104.5</v>
      </c>
      <c r="D5" s="67">
        <v>38.615000000000002</v>
      </c>
      <c r="E5" s="67">
        <f>SUM(F5:L5)</f>
        <v>21.3</v>
      </c>
      <c r="F5" s="67">
        <v>0</v>
      </c>
      <c r="G5" s="67">
        <f>4.4+0.4+0.5</f>
        <v>5.3000000000000007</v>
      </c>
      <c r="H5" s="67">
        <v>5.3</v>
      </c>
      <c r="I5" s="67">
        <v>3.2</v>
      </c>
      <c r="J5" s="67">
        <v>0.5</v>
      </c>
      <c r="K5" s="67">
        <v>0</v>
      </c>
      <c r="L5" s="67">
        <v>7</v>
      </c>
      <c r="M5" s="67">
        <v>0.2</v>
      </c>
      <c r="N5" s="67">
        <v>0.09</v>
      </c>
      <c r="O5" s="68">
        <v>0</v>
      </c>
      <c r="P5" s="130">
        <v>2.5499999999999998</v>
      </c>
      <c r="Q5" s="89">
        <f t="shared" ref="Q5:Q9" si="0">P5+O5+N5+M5+E5+C5+D5</f>
        <v>167.255</v>
      </c>
      <c r="R5" s="72">
        <v>167.31</v>
      </c>
      <c r="S5" s="72">
        <v>167.55</v>
      </c>
      <c r="T5" s="193">
        <v>156.22999999999999</v>
      </c>
      <c r="U5" s="70">
        <v>156.22999999999999</v>
      </c>
      <c r="V5" s="90">
        <v>148.023</v>
      </c>
      <c r="W5" s="190">
        <v>137.744</v>
      </c>
    </row>
    <row r="6" spans="1:23" ht="60" x14ac:dyDescent="0.25">
      <c r="A6" s="180">
        <v>40579</v>
      </c>
      <c r="B6" s="22" t="s">
        <v>99</v>
      </c>
      <c r="C6" s="75">
        <v>78.099999999999994</v>
      </c>
      <c r="D6" s="75">
        <v>27.3</v>
      </c>
      <c r="E6" s="67">
        <f t="shared" ref="E6:E10" si="1">SUM(F6:L6)</f>
        <v>11.9</v>
      </c>
      <c r="F6" s="75">
        <v>0</v>
      </c>
      <c r="G6" s="75">
        <v>2</v>
      </c>
      <c r="H6" s="75">
        <v>3.9</v>
      </c>
      <c r="I6" s="75">
        <v>0</v>
      </c>
      <c r="J6" s="75">
        <v>0</v>
      </c>
      <c r="K6" s="75">
        <v>0</v>
      </c>
      <c r="L6" s="75">
        <v>6</v>
      </c>
      <c r="M6" s="75">
        <v>0.12</v>
      </c>
      <c r="N6" s="75">
        <v>0</v>
      </c>
      <c r="O6" s="131">
        <v>0</v>
      </c>
      <c r="P6" s="132">
        <v>0</v>
      </c>
      <c r="Q6" s="89">
        <f t="shared" si="0"/>
        <v>117.41999999999999</v>
      </c>
      <c r="R6" s="72">
        <v>59.4</v>
      </c>
      <c r="S6" s="72">
        <v>0</v>
      </c>
      <c r="T6" s="194">
        <v>71.45</v>
      </c>
      <c r="U6" s="76">
        <v>71.45</v>
      </c>
      <c r="V6" s="91">
        <v>69.838999999999999</v>
      </c>
      <c r="W6" s="77">
        <v>0</v>
      </c>
    </row>
    <row r="7" spans="1:23" ht="36" x14ac:dyDescent="0.25">
      <c r="A7" s="180">
        <v>40607</v>
      </c>
      <c r="B7" s="22" t="s">
        <v>23</v>
      </c>
      <c r="C7" s="75">
        <v>0</v>
      </c>
      <c r="D7" s="75">
        <v>0</v>
      </c>
      <c r="E7" s="67">
        <f t="shared" si="1"/>
        <v>4</v>
      </c>
      <c r="F7" s="75">
        <v>0</v>
      </c>
      <c r="G7" s="75">
        <v>0</v>
      </c>
      <c r="H7" s="75">
        <v>1.5</v>
      </c>
      <c r="I7" s="75">
        <v>0</v>
      </c>
      <c r="J7" s="75">
        <v>2.5</v>
      </c>
      <c r="K7" s="75">
        <v>0</v>
      </c>
      <c r="L7" s="75">
        <v>0</v>
      </c>
      <c r="M7" s="75">
        <v>0</v>
      </c>
      <c r="N7" s="75">
        <v>0</v>
      </c>
      <c r="O7" s="131">
        <v>0</v>
      </c>
      <c r="P7" s="132">
        <v>0</v>
      </c>
      <c r="Q7" s="89">
        <f t="shared" si="0"/>
        <v>4</v>
      </c>
      <c r="R7" s="72">
        <v>4</v>
      </c>
      <c r="S7" s="72">
        <v>4</v>
      </c>
      <c r="T7" s="194">
        <v>3.5</v>
      </c>
      <c r="U7" s="76">
        <v>3.5</v>
      </c>
      <c r="V7" s="91">
        <v>1.0640000000000001</v>
      </c>
      <c r="W7" s="77">
        <v>12.694000000000001</v>
      </c>
    </row>
    <row r="8" spans="1:23" ht="24" x14ac:dyDescent="0.25">
      <c r="A8" s="180">
        <v>42830</v>
      </c>
      <c r="B8" s="22" t="s">
        <v>24</v>
      </c>
      <c r="C8" s="75">
        <v>0</v>
      </c>
      <c r="D8" s="75">
        <v>0.13</v>
      </c>
      <c r="E8" s="67">
        <f t="shared" si="1"/>
        <v>1.3</v>
      </c>
      <c r="F8" s="75">
        <v>0</v>
      </c>
      <c r="G8" s="75">
        <v>0</v>
      </c>
      <c r="H8" s="75">
        <v>1</v>
      </c>
      <c r="I8" s="75">
        <v>0</v>
      </c>
      <c r="J8" s="75">
        <v>0</v>
      </c>
      <c r="K8" s="75">
        <v>0</v>
      </c>
      <c r="L8" s="75">
        <v>0.3</v>
      </c>
      <c r="M8" s="75">
        <v>0</v>
      </c>
      <c r="N8" s="75">
        <v>0</v>
      </c>
      <c r="O8" s="131">
        <v>0</v>
      </c>
      <c r="P8" s="132">
        <v>0</v>
      </c>
      <c r="Q8" s="89">
        <f t="shared" si="0"/>
        <v>1.4300000000000002</v>
      </c>
      <c r="R8" s="72">
        <v>1.43</v>
      </c>
      <c r="S8" s="72">
        <v>1.43</v>
      </c>
      <c r="T8" s="194">
        <v>0.43</v>
      </c>
      <c r="U8" s="76">
        <v>0.43</v>
      </c>
      <c r="V8" s="91">
        <v>0.501</v>
      </c>
      <c r="W8" s="77">
        <v>0.158</v>
      </c>
    </row>
    <row r="9" spans="1:23" ht="24.75" thickBot="1" x14ac:dyDescent="0.3">
      <c r="A9" s="181">
        <v>42860</v>
      </c>
      <c r="B9" s="23" t="s">
        <v>25</v>
      </c>
      <c r="C9" s="81">
        <v>0</v>
      </c>
      <c r="D9" s="81">
        <v>0</v>
      </c>
      <c r="E9" s="133">
        <f t="shared" si="1"/>
        <v>5</v>
      </c>
      <c r="F9" s="81">
        <v>0</v>
      </c>
      <c r="G9" s="81">
        <v>0.1</v>
      </c>
      <c r="H9" s="81">
        <v>2</v>
      </c>
      <c r="I9" s="81">
        <v>2</v>
      </c>
      <c r="J9" s="81">
        <v>0.4</v>
      </c>
      <c r="K9" s="81">
        <v>0</v>
      </c>
      <c r="L9" s="81">
        <v>0.5</v>
      </c>
      <c r="M9" s="81">
        <v>0</v>
      </c>
      <c r="N9" s="81">
        <v>0</v>
      </c>
      <c r="O9" s="134">
        <v>0</v>
      </c>
      <c r="P9" s="135">
        <v>0</v>
      </c>
      <c r="Q9" s="89">
        <f t="shared" si="0"/>
        <v>5</v>
      </c>
      <c r="R9" s="72">
        <v>7</v>
      </c>
      <c r="S9" s="72">
        <v>7</v>
      </c>
      <c r="T9" s="195">
        <v>36.35</v>
      </c>
      <c r="U9" s="82">
        <v>36.35</v>
      </c>
      <c r="V9" s="97">
        <v>7.875</v>
      </c>
      <c r="W9" s="191">
        <v>12.167</v>
      </c>
    </row>
    <row r="10" spans="1:23" ht="99" customHeight="1" thickBot="1" x14ac:dyDescent="0.3">
      <c r="A10" s="2">
        <v>5</v>
      </c>
      <c r="B10" s="153" t="s">
        <v>100</v>
      </c>
      <c r="C10" s="84">
        <f t="shared" ref="C10:P10" si="2">SUM(C2:C9)</f>
        <v>182.6</v>
      </c>
      <c r="D10" s="98">
        <f t="shared" si="2"/>
        <v>66.045000000000002</v>
      </c>
      <c r="E10" s="84">
        <f t="shared" si="1"/>
        <v>43.5</v>
      </c>
      <c r="F10" s="84">
        <f t="shared" si="2"/>
        <v>0</v>
      </c>
      <c r="G10" s="84">
        <f t="shared" si="2"/>
        <v>7.4</v>
      </c>
      <c r="H10" s="84">
        <f t="shared" si="2"/>
        <v>13.7</v>
      </c>
      <c r="I10" s="84">
        <f t="shared" si="2"/>
        <v>5.2</v>
      </c>
      <c r="J10" s="84">
        <f t="shared" si="2"/>
        <v>3.4</v>
      </c>
      <c r="K10" s="84">
        <f t="shared" si="2"/>
        <v>0</v>
      </c>
      <c r="L10" s="84">
        <f t="shared" si="2"/>
        <v>13.8</v>
      </c>
      <c r="M10" s="84">
        <f t="shared" si="2"/>
        <v>0.32</v>
      </c>
      <c r="N10" s="84">
        <f t="shared" si="2"/>
        <v>0.09</v>
      </c>
      <c r="O10" s="85">
        <f t="shared" si="2"/>
        <v>0</v>
      </c>
      <c r="P10" s="86">
        <f t="shared" si="2"/>
        <v>2.5499999999999998</v>
      </c>
      <c r="Q10" s="87">
        <f>SUM(Q5:Q9)</f>
        <v>295.10499999999996</v>
      </c>
      <c r="R10" s="84">
        <f>SUM(R5:R9)</f>
        <v>239.14000000000001</v>
      </c>
      <c r="S10" s="84">
        <f>SUM(S5:S9)</f>
        <v>179.98000000000002</v>
      </c>
      <c r="T10" s="84">
        <f>SUM(T2:T9)</f>
        <v>267.96000000000004</v>
      </c>
      <c r="U10" s="88">
        <f>SUM(U5:U9)</f>
        <v>267.96000000000004</v>
      </c>
      <c r="V10" s="105">
        <f>SUM(V5:V9)</f>
        <v>227.30199999999999</v>
      </c>
      <c r="W10" s="129">
        <f>SUM(W5:W9)</f>
        <v>162.76299999999998</v>
      </c>
    </row>
  </sheetData>
  <mergeCells count="23">
    <mergeCell ref="W1:W4"/>
    <mergeCell ref="J1:J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P1:P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  <mergeCell ref="T1:T4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8"/>
  <sheetViews>
    <sheetView zoomScale="70" zoomScaleNormal="70" workbookViewId="0">
      <selection activeCell="M16" sqref="M16"/>
    </sheetView>
  </sheetViews>
  <sheetFormatPr defaultRowHeight="15" x14ac:dyDescent="0.25"/>
  <cols>
    <col min="2" max="2" width="10.85546875" customWidth="1"/>
    <col min="15" max="15" width="10.5703125" bestFit="1" customWidth="1"/>
    <col min="18" max="18" width="11.42578125" bestFit="1" customWidth="1"/>
    <col min="22" max="22" width="10.5703125" bestFit="1" customWidth="1"/>
  </cols>
  <sheetData>
    <row r="1" spans="1:23" ht="15" customHeight="1" x14ac:dyDescent="0.25">
      <c r="A1" s="249" t="s">
        <v>0</v>
      </c>
      <c r="B1" s="252" t="s">
        <v>1</v>
      </c>
      <c r="C1" s="227" t="s">
        <v>46</v>
      </c>
      <c r="D1" s="227" t="s">
        <v>47</v>
      </c>
      <c r="E1" s="227" t="s">
        <v>48</v>
      </c>
      <c r="F1" s="227" t="s">
        <v>49</v>
      </c>
      <c r="G1" s="227" t="s">
        <v>50</v>
      </c>
      <c r="H1" s="227" t="s">
        <v>51</v>
      </c>
      <c r="I1" s="227" t="s">
        <v>52</v>
      </c>
      <c r="J1" s="227" t="s">
        <v>53</v>
      </c>
      <c r="K1" s="227" t="s">
        <v>54</v>
      </c>
      <c r="L1" s="227" t="s">
        <v>55</v>
      </c>
      <c r="M1" s="227" t="s">
        <v>56</v>
      </c>
      <c r="N1" s="227" t="s">
        <v>57</v>
      </c>
      <c r="O1" s="233" t="s">
        <v>58</v>
      </c>
      <c r="P1" s="267" t="s">
        <v>59</v>
      </c>
      <c r="Q1" s="236" t="s">
        <v>121</v>
      </c>
      <c r="R1" s="239">
        <v>2021</v>
      </c>
      <c r="S1" s="239">
        <v>2022</v>
      </c>
      <c r="T1" s="230" t="s">
        <v>122</v>
      </c>
      <c r="U1" s="242" t="s">
        <v>123</v>
      </c>
      <c r="V1" s="218" t="s">
        <v>124</v>
      </c>
      <c r="W1" s="218" t="s">
        <v>120</v>
      </c>
    </row>
    <row r="2" spans="1:23" x14ac:dyDescent="0.25">
      <c r="A2" s="250"/>
      <c r="B2" s="253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34"/>
      <c r="P2" s="268"/>
      <c r="Q2" s="237"/>
      <c r="R2" s="240"/>
      <c r="S2" s="240"/>
      <c r="T2" s="231"/>
      <c r="U2" s="243"/>
      <c r="V2" s="219"/>
      <c r="W2" s="219"/>
    </row>
    <row r="3" spans="1:23" x14ac:dyDescent="0.25">
      <c r="A3" s="250"/>
      <c r="B3" s="253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34"/>
      <c r="P3" s="268"/>
      <c r="Q3" s="237"/>
      <c r="R3" s="240"/>
      <c r="S3" s="240"/>
      <c r="T3" s="231"/>
      <c r="U3" s="243"/>
      <c r="V3" s="219"/>
      <c r="W3" s="219"/>
    </row>
    <row r="4" spans="1:23" ht="34.5" customHeight="1" thickBot="1" x14ac:dyDescent="0.3">
      <c r="A4" s="251"/>
      <c r="B4" s="254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35"/>
      <c r="P4" s="269"/>
      <c r="Q4" s="238"/>
      <c r="R4" s="241"/>
      <c r="S4" s="241"/>
      <c r="T4" s="232"/>
      <c r="U4" s="244"/>
      <c r="V4" s="220"/>
      <c r="W4" s="220"/>
    </row>
    <row r="5" spans="1:23" ht="24" x14ac:dyDescent="0.25">
      <c r="A5" s="182">
        <v>40549</v>
      </c>
      <c r="B5" s="21" t="s">
        <v>86</v>
      </c>
      <c r="C5" s="66">
        <f>SUM(C6:C9)</f>
        <v>24.77</v>
      </c>
      <c r="D5" s="66">
        <f>SUM(D6:D9)</f>
        <v>8.8650000000000002</v>
      </c>
      <c r="E5" s="66">
        <f>SUM(F5:L5)</f>
        <v>7.45</v>
      </c>
      <c r="F5" s="66">
        <v>0</v>
      </c>
      <c r="G5" s="66">
        <f t="shared" ref="G5:N5" si="0">SUM(G6:G9)</f>
        <v>0</v>
      </c>
      <c r="H5" s="66">
        <f t="shared" si="0"/>
        <v>0.9</v>
      </c>
      <c r="I5" s="66">
        <f t="shared" si="0"/>
        <v>5.05</v>
      </c>
      <c r="J5" s="66">
        <f t="shared" si="0"/>
        <v>0</v>
      </c>
      <c r="K5" s="66">
        <f t="shared" si="0"/>
        <v>0</v>
      </c>
      <c r="L5" s="66">
        <f t="shared" si="0"/>
        <v>1.5</v>
      </c>
      <c r="M5" s="66">
        <f t="shared" si="0"/>
        <v>319.39999999999998</v>
      </c>
      <c r="N5" s="66">
        <f t="shared" si="0"/>
        <v>0</v>
      </c>
      <c r="O5" s="101">
        <f>SUM(O6:O9)</f>
        <v>27.5</v>
      </c>
      <c r="P5" s="69">
        <f>SUM(P6:P9)</f>
        <v>0</v>
      </c>
      <c r="Q5" s="89">
        <f>P5+O5+N5+M5+C5+D5+E5</f>
        <v>387.98499999999996</v>
      </c>
      <c r="R5" s="66">
        <f t="shared" ref="R5" si="1">SUM(R6:R9)</f>
        <v>389.1</v>
      </c>
      <c r="S5" s="66">
        <f t="shared" ref="S5" si="2">SUM(S6:S9)</f>
        <v>376.04999999999995</v>
      </c>
      <c r="T5" s="193">
        <f t="shared" ref="T5:U5" si="3">SUM(T6:T9)</f>
        <v>335.44</v>
      </c>
      <c r="U5" s="70">
        <f t="shared" si="3"/>
        <v>346.24</v>
      </c>
      <c r="V5" s="66">
        <f t="shared" ref="V5" si="4">SUM(V6:V9)</f>
        <v>450.673</v>
      </c>
      <c r="W5" s="197">
        <f t="shared" ref="W5" si="5">SUM(W6:W9)</f>
        <v>388.22699999999998</v>
      </c>
    </row>
    <row r="6" spans="1:23" ht="36" x14ac:dyDescent="0.25">
      <c r="A6" s="196" t="s">
        <v>87</v>
      </c>
      <c r="B6" s="21" t="s">
        <v>27</v>
      </c>
      <c r="C6" s="72">
        <v>10.42</v>
      </c>
      <c r="D6" s="72">
        <v>3.85</v>
      </c>
      <c r="E6" s="66">
        <f t="shared" ref="E6:E15" si="6">SUM(F6:L6)</f>
        <v>1.1499999999999999</v>
      </c>
      <c r="F6" s="72">
        <v>0</v>
      </c>
      <c r="G6" s="72">
        <v>0</v>
      </c>
      <c r="H6" s="72">
        <v>0.9</v>
      </c>
      <c r="I6" s="72">
        <v>0</v>
      </c>
      <c r="J6" s="72">
        <v>0</v>
      </c>
      <c r="K6" s="72">
        <v>0</v>
      </c>
      <c r="L6" s="93">
        <v>0.25</v>
      </c>
      <c r="M6" s="93">
        <v>237.92</v>
      </c>
      <c r="N6" s="72">
        <v>0</v>
      </c>
      <c r="O6" s="73">
        <v>15</v>
      </c>
      <c r="P6" s="74">
        <v>0</v>
      </c>
      <c r="Q6" s="89">
        <f t="shared" ref="Q6:Q16" si="7">P6+O6+N6+M6+C6+D6+E6</f>
        <v>268.33999999999997</v>
      </c>
      <c r="R6" s="72">
        <v>273.10000000000002</v>
      </c>
      <c r="S6" s="72">
        <v>259.2</v>
      </c>
      <c r="T6" s="194">
        <v>221.26</v>
      </c>
      <c r="U6" s="76">
        <v>232.06</v>
      </c>
      <c r="V6" s="91">
        <v>209.94200000000001</v>
      </c>
      <c r="W6" s="77">
        <v>209.13800000000001</v>
      </c>
    </row>
    <row r="7" spans="1:23" ht="48" x14ac:dyDescent="0.25">
      <c r="A7" s="196" t="s">
        <v>88</v>
      </c>
      <c r="B7" s="22" t="s">
        <v>28</v>
      </c>
      <c r="C7" s="72">
        <v>14.35</v>
      </c>
      <c r="D7" s="72">
        <v>5.0149999999999997</v>
      </c>
      <c r="E7" s="66">
        <f t="shared" si="6"/>
        <v>6.3</v>
      </c>
      <c r="F7" s="72">
        <v>0</v>
      </c>
      <c r="G7" s="72">
        <v>0</v>
      </c>
      <c r="H7" s="72">
        <v>0</v>
      </c>
      <c r="I7" s="72">
        <v>5.05</v>
      </c>
      <c r="J7" s="72">
        <v>0</v>
      </c>
      <c r="K7" s="72">
        <v>0</v>
      </c>
      <c r="L7" s="93">
        <v>1.25</v>
      </c>
      <c r="M7" s="93">
        <v>50.14</v>
      </c>
      <c r="N7" s="72">
        <v>0</v>
      </c>
      <c r="O7" s="73">
        <v>2.5</v>
      </c>
      <c r="P7" s="74">
        <v>0</v>
      </c>
      <c r="Q7" s="89">
        <f t="shared" si="7"/>
        <v>78.304999999999993</v>
      </c>
      <c r="R7" s="72">
        <v>79</v>
      </c>
      <c r="S7" s="72">
        <v>79.349999999999994</v>
      </c>
      <c r="T7" s="194">
        <v>63.85</v>
      </c>
      <c r="U7" s="76">
        <v>63.85</v>
      </c>
      <c r="V7" s="91">
        <v>62.57</v>
      </c>
      <c r="W7" s="77">
        <f>19.65+159.439</f>
        <v>179.089</v>
      </c>
    </row>
    <row r="8" spans="1:23" x14ac:dyDescent="0.25">
      <c r="A8" s="196" t="s">
        <v>89</v>
      </c>
      <c r="B8" s="22" t="s">
        <v>95</v>
      </c>
      <c r="C8" s="72">
        <v>0</v>
      </c>
      <c r="D8" s="72">
        <v>0</v>
      </c>
      <c r="E8" s="66">
        <f t="shared" si="6"/>
        <v>0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93">
        <v>0</v>
      </c>
      <c r="M8" s="93">
        <v>31.34</v>
      </c>
      <c r="N8" s="72">
        <v>0</v>
      </c>
      <c r="O8" s="73">
        <v>10</v>
      </c>
      <c r="P8" s="74">
        <v>0</v>
      </c>
      <c r="Q8" s="89">
        <f t="shared" si="7"/>
        <v>41.34</v>
      </c>
      <c r="R8" s="72">
        <v>37</v>
      </c>
      <c r="S8" s="72">
        <v>37.5</v>
      </c>
      <c r="T8" s="194">
        <v>31.33</v>
      </c>
      <c r="U8" s="76">
        <v>31.33</v>
      </c>
      <c r="V8" s="91">
        <v>133.27699999999999</v>
      </c>
      <c r="W8" s="77">
        <v>0</v>
      </c>
    </row>
    <row r="9" spans="1:23" ht="24" x14ac:dyDescent="0.25">
      <c r="A9" s="196" t="s">
        <v>90</v>
      </c>
      <c r="B9" s="22" t="s">
        <v>96</v>
      </c>
      <c r="C9" s="72">
        <v>0</v>
      </c>
      <c r="D9" s="72">
        <v>0</v>
      </c>
      <c r="E9" s="66">
        <f t="shared" si="6"/>
        <v>0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93">
        <v>0</v>
      </c>
      <c r="M9" s="93">
        <v>0</v>
      </c>
      <c r="N9" s="72">
        <v>0</v>
      </c>
      <c r="O9" s="73">
        <v>0</v>
      </c>
      <c r="P9" s="74">
        <v>0</v>
      </c>
      <c r="Q9" s="89">
        <f t="shared" si="7"/>
        <v>0</v>
      </c>
      <c r="R9" s="72">
        <v>0</v>
      </c>
      <c r="S9" s="72">
        <v>0</v>
      </c>
      <c r="T9" s="194">
        <v>19</v>
      </c>
      <c r="U9" s="76">
        <v>19</v>
      </c>
      <c r="V9" s="91">
        <v>44.884</v>
      </c>
      <c r="W9" s="77">
        <v>0</v>
      </c>
    </row>
    <row r="10" spans="1:23" ht="36" x14ac:dyDescent="0.25">
      <c r="A10" s="180">
        <v>42772</v>
      </c>
      <c r="B10" s="22" t="s">
        <v>29</v>
      </c>
      <c r="C10" s="72">
        <v>0</v>
      </c>
      <c r="D10" s="72">
        <v>0</v>
      </c>
      <c r="E10" s="66">
        <f t="shared" si="6"/>
        <v>0</v>
      </c>
      <c r="F10" s="72">
        <v>0</v>
      </c>
      <c r="G10" s="72">
        <v>0</v>
      </c>
      <c r="H10" s="72">
        <v>0</v>
      </c>
      <c r="I10" s="72">
        <v>0</v>
      </c>
      <c r="J10" s="72">
        <v>0</v>
      </c>
      <c r="K10" s="72">
        <v>0</v>
      </c>
      <c r="L10" s="93">
        <v>0</v>
      </c>
      <c r="M10" s="93">
        <v>25.27</v>
      </c>
      <c r="N10" s="72">
        <v>0</v>
      </c>
      <c r="O10" s="73">
        <v>0</v>
      </c>
      <c r="P10" s="74">
        <v>0</v>
      </c>
      <c r="Q10" s="89">
        <f t="shared" si="7"/>
        <v>25.27</v>
      </c>
      <c r="R10" s="72">
        <v>38.5</v>
      </c>
      <c r="S10" s="72">
        <v>39</v>
      </c>
      <c r="T10" s="194">
        <v>43.83</v>
      </c>
      <c r="U10" s="76">
        <v>43.83</v>
      </c>
      <c r="V10" s="91">
        <v>31.74</v>
      </c>
      <c r="W10" s="77">
        <v>41.94</v>
      </c>
    </row>
    <row r="11" spans="1:23" ht="36" x14ac:dyDescent="0.25">
      <c r="A11" s="180">
        <v>42800</v>
      </c>
      <c r="B11" s="22" t="s">
        <v>91</v>
      </c>
      <c r="C11" s="72">
        <v>0</v>
      </c>
      <c r="D11" s="72">
        <v>0</v>
      </c>
      <c r="E11" s="66">
        <f t="shared" si="6"/>
        <v>15</v>
      </c>
      <c r="F11" s="72">
        <v>0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93">
        <v>15</v>
      </c>
      <c r="M11" s="93">
        <v>72.989999999999995</v>
      </c>
      <c r="N11" s="72">
        <v>0</v>
      </c>
      <c r="O11" s="73">
        <v>31.47</v>
      </c>
      <c r="P11" s="74">
        <v>0</v>
      </c>
      <c r="Q11" s="89">
        <f t="shared" si="7"/>
        <v>119.46</v>
      </c>
      <c r="R11" s="72">
        <v>91</v>
      </c>
      <c r="S11" s="72">
        <v>76.5</v>
      </c>
      <c r="T11" s="194">
        <v>107.09</v>
      </c>
      <c r="U11" s="76">
        <v>107.09</v>
      </c>
      <c r="V11" s="91">
        <v>112.318</v>
      </c>
      <c r="W11" s="77">
        <f>2.36+34.41</f>
        <v>36.769999999999996</v>
      </c>
    </row>
    <row r="12" spans="1:23" ht="24" x14ac:dyDescent="0.25">
      <c r="A12" s="180">
        <v>42831</v>
      </c>
      <c r="B12" s="22" t="s">
        <v>92</v>
      </c>
      <c r="C12" s="72">
        <v>0</v>
      </c>
      <c r="D12" s="72">
        <v>0</v>
      </c>
      <c r="E12" s="66">
        <f t="shared" si="6"/>
        <v>0</v>
      </c>
      <c r="F12" s="72">
        <v>0</v>
      </c>
      <c r="G12" s="72">
        <v>0</v>
      </c>
      <c r="H12" s="72">
        <v>0</v>
      </c>
      <c r="I12" s="72">
        <v>0</v>
      </c>
      <c r="J12" s="72">
        <v>0</v>
      </c>
      <c r="K12" s="72">
        <v>0</v>
      </c>
      <c r="L12" s="93">
        <v>0</v>
      </c>
      <c r="M12" s="93">
        <v>11.55</v>
      </c>
      <c r="N12" s="72">
        <v>0</v>
      </c>
      <c r="O12" s="73">
        <v>4</v>
      </c>
      <c r="P12" s="74">
        <v>0</v>
      </c>
      <c r="Q12" s="89">
        <f t="shared" si="7"/>
        <v>15.55</v>
      </c>
      <c r="R12" s="72">
        <v>39.229999999999997</v>
      </c>
      <c r="S12" s="72">
        <v>39.229999999999997</v>
      </c>
      <c r="T12" s="194">
        <v>518.15800000000002</v>
      </c>
      <c r="U12" s="76">
        <v>518.15800000000002</v>
      </c>
      <c r="V12" s="91">
        <v>402.97699999999998</v>
      </c>
      <c r="W12" s="77">
        <v>14.916</v>
      </c>
    </row>
    <row r="13" spans="1:23" ht="24" x14ac:dyDescent="0.25">
      <c r="A13" s="180">
        <v>42861</v>
      </c>
      <c r="B13" s="22" t="s">
        <v>93</v>
      </c>
      <c r="C13" s="72">
        <v>0</v>
      </c>
      <c r="D13" s="72">
        <v>0</v>
      </c>
      <c r="E13" s="66">
        <f t="shared" si="6"/>
        <v>0</v>
      </c>
      <c r="F13" s="72">
        <v>0</v>
      </c>
      <c r="G13" s="72">
        <v>0</v>
      </c>
      <c r="H13" s="72">
        <v>0</v>
      </c>
      <c r="I13" s="72">
        <v>0</v>
      </c>
      <c r="J13" s="72">
        <v>0</v>
      </c>
      <c r="K13" s="72">
        <v>0</v>
      </c>
      <c r="L13" s="93">
        <v>0</v>
      </c>
      <c r="M13" s="93">
        <v>52.25</v>
      </c>
      <c r="N13" s="72">
        <v>0</v>
      </c>
      <c r="O13" s="73">
        <v>20.8</v>
      </c>
      <c r="P13" s="74">
        <v>0</v>
      </c>
      <c r="Q13" s="89">
        <f t="shared" si="7"/>
        <v>73.05</v>
      </c>
      <c r="R13" s="72">
        <v>120</v>
      </c>
      <c r="S13" s="72">
        <v>0</v>
      </c>
      <c r="T13" s="194">
        <v>66.36</v>
      </c>
      <c r="U13" s="76">
        <v>47.107999999999997</v>
      </c>
      <c r="V13" s="91">
        <v>36.667999999999999</v>
      </c>
      <c r="W13" s="77">
        <v>30.73</v>
      </c>
    </row>
    <row r="14" spans="1:23" ht="48" x14ac:dyDescent="0.25">
      <c r="A14" s="180">
        <v>42892</v>
      </c>
      <c r="B14" s="22" t="s">
        <v>30</v>
      </c>
      <c r="C14" s="72">
        <v>0</v>
      </c>
      <c r="D14" s="72">
        <v>0</v>
      </c>
      <c r="E14" s="66">
        <f t="shared" si="6"/>
        <v>49.5</v>
      </c>
      <c r="F14" s="72">
        <v>0</v>
      </c>
      <c r="G14" s="72">
        <v>39</v>
      </c>
      <c r="H14" s="72">
        <v>0</v>
      </c>
      <c r="I14" s="72">
        <v>0</v>
      </c>
      <c r="J14" s="72">
        <v>10.5</v>
      </c>
      <c r="K14" s="72">
        <v>0</v>
      </c>
      <c r="L14" s="93">
        <v>0</v>
      </c>
      <c r="M14" s="93">
        <v>32.53</v>
      </c>
      <c r="N14" s="72">
        <v>0</v>
      </c>
      <c r="O14" s="73">
        <v>0</v>
      </c>
      <c r="P14" s="74">
        <v>0</v>
      </c>
      <c r="Q14" s="89">
        <f t="shared" si="7"/>
        <v>82.03</v>
      </c>
      <c r="R14" s="72">
        <v>87.73</v>
      </c>
      <c r="S14" s="72">
        <v>89.23</v>
      </c>
      <c r="T14" s="194">
        <v>81.84</v>
      </c>
      <c r="U14" s="76">
        <v>81.84</v>
      </c>
      <c r="V14" s="91">
        <v>74.272000000000006</v>
      </c>
      <c r="W14" s="77">
        <v>57.591999999999999</v>
      </c>
    </row>
    <row r="15" spans="1:23" ht="36.75" thickBot="1" x14ac:dyDescent="0.3">
      <c r="A15" s="181">
        <v>42922</v>
      </c>
      <c r="B15" s="23" t="s">
        <v>94</v>
      </c>
      <c r="C15" s="78">
        <v>0</v>
      </c>
      <c r="D15" s="78">
        <v>0</v>
      </c>
      <c r="E15" s="96">
        <f t="shared" si="6"/>
        <v>0</v>
      </c>
      <c r="F15" s="78">
        <v>0</v>
      </c>
      <c r="G15" s="78">
        <v>0</v>
      </c>
      <c r="H15" s="78">
        <v>0</v>
      </c>
      <c r="I15" s="78">
        <v>0</v>
      </c>
      <c r="J15" s="78">
        <v>0</v>
      </c>
      <c r="K15" s="78">
        <v>0</v>
      </c>
      <c r="L15" s="103">
        <v>0</v>
      </c>
      <c r="M15" s="103">
        <v>134.49</v>
      </c>
      <c r="N15" s="78">
        <v>0</v>
      </c>
      <c r="O15" s="79">
        <v>0</v>
      </c>
      <c r="P15" s="135">
        <v>0</v>
      </c>
      <c r="Q15" s="106">
        <f t="shared" si="7"/>
        <v>134.49</v>
      </c>
      <c r="R15" s="78">
        <v>161.4</v>
      </c>
      <c r="S15" s="78">
        <v>136.4</v>
      </c>
      <c r="T15" s="195">
        <v>131.74</v>
      </c>
      <c r="U15" s="82">
        <v>131.74</v>
      </c>
      <c r="V15" s="97">
        <v>123.369</v>
      </c>
      <c r="W15" s="191">
        <v>102.61</v>
      </c>
    </row>
    <row r="16" spans="1:23" ht="62.25" customHeight="1" thickBot="1" x14ac:dyDescent="0.3">
      <c r="A16" s="2">
        <v>6</v>
      </c>
      <c r="B16" s="152" t="s">
        <v>26</v>
      </c>
      <c r="C16" s="84">
        <f>SUM(C10:C15)+C5</f>
        <v>24.77</v>
      </c>
      <c r="D16" s="84">
        <f>SUM(D10:D15)+D5</f>
        <v>8.8650000000000002</v>
      </c>
      <c r="E16" s="84">
        <f>SUM(F16:L16)</f>
        <v>71.949999999999989</v>
      </c>
      <c r="F16" s="84">
        <f t="shared" ref="F16:O16" si="8">SUM(F10:F15)+F5</f>
        <v>0</v>
      </c>
      <c r="G16" s="84">
        <f t="shared" si="8"/>
        <v>39</v>
      </c>
      <c r="H16" s="84">
        <f t="shared" si="8"/>
        <v>0.9</v>
      </c>
      <c r="I16" s="84">
        <f t="shared" si="8"/>
        <v>5.05</v>
      </c>
      <c r="J16" s="84">
        <f t="shared" si="8"/>
        <v>10.5</v>
      </c>
      <c r="K16" s="84">
        <f t="shared" si="8"/>
        <v>0</v>
      </c>
      <c r="L16" s="84">
        <f t="shared" si="8"/>
        <v>16.5</v>
      </c>
      <c r="M16" s="84">
        <f t="shared" si="8"/>
        <v>648.48</v>
      </c>
      <c r="N16" s="84">
        <f t="shared" si="8"/>
        <v>0</v>
      </c>
      <c r="O16" s="85">
        <f t="shared" si="8"/>
        <v>83.77</v>
      </c>
      <c r="P16" s="86">
        <f t="shared" ref="P16" si="9">SUM(P10:P15)+P5</f>
        <v>0</v>
      </c>
      <c r="Q16" s="87">
        <f t="shared" si="7"/>
        <v>837.83500000000004</v>
      </c>
      <c r="R16" s="84">
        <f t="shared" ref="R16:W16" si="10">SUM(R10:R15)+R5</f>
        <v>926.96</v>
      </c>
      <c r="S16" s="84">
        <f t="shared" si="10"/>
        <v>756.41</v>
      </c>
      <c r="T16" s="198">
        <f t="shared" si="10"/>
        <v>1284.4580000000001</v>
      </c>
      <c r="U16" s="88">
        <f t="shared" si="10"/>
        <v>1276.0059999999999</v>
      </c>
      <c r="V16" s="84">
        <f t="shared" si="10"/>
        <v>1232.0170000000001</v>
      </c>
      <c r="W16" s="129">
        <f t="shared" si="10"/>
        <v>672.78499999999997</v>
      </c>
    </row>
    <row r="17" spans="22:22" x14ac:dyDescent="0.25">
      <c r="V17" s="26"/>
    </row>
    <row r="18" spans="22:22" x14ac:dyDescent="0.25">
      <c r="V18" s="26"/>
    </row>
  </sheetData>
  <mergeCells count="23">
    <mergeCell ref="W1:W4"/>
    <mergeCell ref="J1:J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P1:P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  <mergeCell ref="T1:T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8"/>
  <sheetViews>
    <sheetView zoomScale="80" zoomScaleNormal="80" workbookViewId="0">
      <selection activeCell="J6" sqref="J6"/>
    </sheetView>
  </sheetViews>
  <sheetFormatPr defaultRowHeight="15" x14ac:dyDescent="0.25"/>
  <cols>
    <col min="2" max="2" width="13.140625" customWidth="1"/>
    <col min="10" max="10" width="11.42578125" bestFit="1" customWidth="1"/>
    <col min="18" max="19" width="10.5703125" bestFit="1" customWidth="1"/>
    <col min="21" max="21" width="11.140625" customWidth="1"/>
    <col min="22" max="22" width="9" customWidth="1"/>
    <col min="23" max="23" width="9.42578125" customWidth="1"/>
  </cols>
  <sheetData>
    <row r="1" spans="1:23" ht="15" customHeight="1" x14ac:dyDescent="0.25">
      <c r="A1" s="249" t="s">
        <v>0</v>
      </c>
      <c r="B1" s="252" t="s">
        <v>1</v>
      </c>
      <c r="C1" s="227" t="s">
        <v>46</v>
      </c>
      <c r="D1" s="227" t="s">
        <v>47</v>
      </c>
      <c r="E1" s="227" t="s">
        <v>48</v>
      </c>
      <c r="F1" s="227" t="s">
        <v>49</v>
      </c>
      <c r="G1" s="227" t="s">
        <v>50</v>
      </c>
      <c r="H1" s="227" t="s">
        <v>51</v>
      </c>
      <c r="I1" s="227" t="s">
        <v>52</v>
      </c>
      <c r="J1" s="227" t="s">
        <v>53</v>
      </c>
      <c r="K1" s="227" t="s">
        <v>54</v>
      </c>
      <c r="L1" s="227" t="s">
        <v>55</v>
      </c>
      <c r="M1" s="227" t="s">
        <v>56</v>
      </c>
      <c r="N1" s="227" t="s">
        <v>57</v>
      </c>
      <c r="O1" s="233" t="s">
        <v>58</v>
      </c>
      <c r="P1" s="267" t="s">
        <v>59</v>
      </c>
      <c r="Q1" s="273" t="s">
        <v>121</v>
      </c>
      <c r="R1" s="239">
        <v>2021</v>
      </c>
      <c r="S1" s="239">
        <v>2022</v>
      </c>
      <c r="T1" s="261" t="s">
        <v>122</v>
      </c>
      <c r="U1" s="258" t="s">
        <v>123</v>
      </c>
      <c r="V1" s="218" t="s">
        <v>124</v>
      </c>
      <c r="W1" s="218" t="s">
        <v>120</v>
      </c>
    </row>
    <row r="2" spans="1:23" x14ac:dyDescent="0.25">
      <c r="A2" s="250"/>
      <c r="B2" s="253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34"/>
      <c r="P2" s="268"/>
      <c r="Q2" s="274"/>
      <c r="R2" s="240"/>
      <c r="S2" s="240"/>
      <c r="T2" s="262"/>
      <c r="U2" s="259"/>
      <c r="V2" s="219"/>
      <c r="W2" s="219"/>
    </row>
    <row r="3" spans="1:23" x14ac:dyDescent="0.25">
      <c r="A3" s="250"/>
      <c r="B3" s="253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34"/>
      <c r="P3" s="268"/>
      <c r="Q3" s="274"/>
      <c r="R3" s="240"/>
      <c r="S3" s="240"/>
      <c r="T3" s="262"/>
      <c r="U3" s="259"/>
      <c r="V3" s="219"/>
      <c r="W3" s="219"/>
    </row>
    <row r="4" spans="1:23" ht="39.75" customHeight="1" thickBot="1" x14ac:dyDescent="0.3">
      <c r="A4" s="251"/>
      <c r="B4" s="254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35"/>
      <c r="P4" s="269"/>
      <c r="Q4" s="275"/>
      <c r="R4" s="241"/>
      <c r="S4" s="241"/>
      <c r="T4" s="263"/>
      <c r="U4" s="260"/>
      <c r="V4" s="220"/>
      <c r="W4" s="220"/>
    </row>
    <row r="5" spans="1:23" ht="36" x14ac:dyDescent="0.25">
      <c r="A5" s="209">
        <v>40550</v>
      </c>
      <c r="B5" s="27" t="s">
        <v>80</v>
      </c>
      <c r="C5" s="96">
        <v>0</v>
      </c>
      <c r="D5" s="96">
        <v>0</v>
      </c>
      <c r="E5" s="96">
        <f>SUM(F5:L5)</f>
        <v>306.71799999999996</v>
      </c>
      <c r="F5" s="96">
        <v>0</v>
      </c>
      <c r="G5" s="96">
        <v>0</v>
      </c>
      <c r="H5" s="96">
        <v>0</v>
      </c>
      <c r="I5" s="96">
        <v>0</v>
      </c>
      <c r="J5" s="96">
        <v>294.31799999999998</v>
      </c>
      <c r="K5" s="96">
        <v>0</v>
      </c>
      <c r="L5" s="96">
        <v>12.4</v>
      </c>
      <c r="M5" s="96">
        <v>0</v>
      </c>
      <c r="N5" s="96">
        <v>0</v>
      </c>
      <c r="O5" s="102">
        <v>239.4</v>
      </c>
      <c r="P5" s="100">
        <v>0</v>
      </c>
      <c r="Q5" s="154">
        <f t="shared" ref="Q5" si="0">P5+O5+N5+M5+E5+C5+D5</f>
        <v>546.11799999999994</v>
      </c>
      <c r="R5" s="96">
        <v>445.86</v>
      </c>
      <c r="S5" s="96">
        <v>674.4</v>
      </c>
      <c r="T5" s="206">
        <v>274.52999999999997</v>
      </c>
      <c r="U5" s="136">
        <v>306.63099999999997</v>
      </c>
      <c r="V5" s="137">
        <v>334.52100000000002</v>
      </c>
      <c r="W5" s="204">
        <v>315.35399999999998</v>
      </c>
    </row>
    <row r="6" spans="1:23" ht="48" x14ac:dyDescent="0.25">
      <c r="A6" s="180">
        <v>42773</v>
      </c>
      <c r="B6" s="22" t="s">
        <v>97</v>
      </c>
      <c r="C6" s="72">
        <v>0</v>
      </c>
      <c r="D6" s="72">
        <v>0</v>
      </c>
      <c r="E6" s="72">
        <f t="shared" ref="E6:E7" si="1">SUM(F6:L6)</f>
        <v>0.2</v>
      </c>
      <c r="F6" s="72">
        <v>0</v>
      </c>
      <c r="G6" s="72">
        <v>0</v>
      </c>
      <c r="H6" s="72">
        <v>0</v>
      </c>
      <c r="I6" s="72">
        <v>0</v>
      </c>
      <c r="J6" s="72">
        <v>0</v>
      </c>
      <c r="K6" s="72">
        <v>0</v>
      </c>
      <c r="L6" s="93">
        <v>0.2</v>
      </c>
      <c r="M6" s="93">
        <v>115.33</v>
      </c>
      <c r="N6" s="72">
        <v>0</v>
      </c>
      <c r="O6" s="73">
        <v>5</v>
      </c>
      <c r="P6" s="74">
        <v>0</v>
      </c>
      <c r="Q6" s="89">
        <f t="shared" ref="Q6:Q7" si="2">P6+O6+N6+M6+C6+D6+E6</f>
        <v>120.53</v>
      </c>
      <c r="R6" s="72">
        <v>117.2</v>
      </c>
      <c r="S6" s="72">
        <v>118.2</v>
      </c>
      <c r="T6" s="207">
        <v>76.7</v>
      </c>
      <c r="U6" s="76">
        <v>76.7</v>
      </c>
      <c r="V6" s="91">
        <v>83.951999999999998</v>
      </c>
      <c r="W6" s="77">
        <v>162.262</v>
      </c>
    </row>
    <row r="7" spans="1:23" ht="36.75" thickBot="1" x14ac:dyDescent="0.3">
      <c r="A7" s="180">
        <v>42801</v>
      </c>
      <c r="B7" s="22" t="s">
        <v>81</v>
      </c>
      <c r="C7" s="72">
        <v>0</v>
      </c>
      <c r="D7" s="72">
        <v>0</v>
      </c>
      <c r="E7" s="66">
        <f t="shared" si="1"/>
        <v>0</v>
      </c>
      <c r="F7" s="72">
        <v>0</v>
      </c>
      <c r="G7" s="72">
        <v>0</v>
      </c>
      <c r="H7" s="72">
        <v>0</v>
      </c>
      <c r="I7" s="72">
        <v>0</v>
      </c>
      <c r="J7" s="72">
        <v>0</v>
      </c>
      <c r="K7" s="72">
        <v>0</v>
      </c>
      <c r="L7" s="93">
        <v>0</v>
      </c>
      <c r="M7" s="93">
        <v>100.57</v>
      </c>
      <c r="N7" s="72">
        <v>0</v>
      </c>
      <c r="O7" s="73">
        <v>0</v>
      </c>
      <c r="P7" s="74">
        <v>0</v>
      </c>
      <c r="Q7" s="89">
        <f t="shared" si="2"/>
        <v>100.57</v>
      </c>
      <c r="R7" s="72">
        <v>102</v>
      </c>
      <c r="S7" s="72">
        <v>102.5</v>
      </c>
      <c r="T7" s="207">
        <v>90.49</v>
      </c>
      <c r="U7" s="76">
        <v>90.49</v>
      </c>
      <c r="V7" s="91">
        <v>83.600999999999999</v>
      </c>
      <c r="W7" s="191">
        <v>74.34</v>
      </c>
    </row>
    <row r="8" spans="1:23" ht="30.75" thickBot="1" x14ac:dyDescent="0.3">
      <c r="A8" s="151">
        <v>7</v>
      </c>
      <c r="B8" s="150" t="s">
        <v>82</v>
      </c>
      <c r="C8" s="84">
        <f>SUM(C5:C7)</f>
        <v>0</v>
      </c>
      <c r="D8" s="84">
        <f>SUM(D5:D7)</f>
        <v>0</v>
      </c>
      <c r="E8" s="84">
        <f>SUM(F8:L8)</f>
        <v>306.91800000000001</v>
      </c>
      <c r="F8" s="84">
        <f t="shared" ref="F8:N8" si="3">SUM(F5:F7)</f>
        <v>0</v>
      </c>
      <c r="G8" s="84">
        <f t="shared" si="3"/>
        <v>0</v>
      </c>
      <c r="H8" s="84">
        <f t="shared" si="3"/>
        <v>0</v>
      </c>
      <c r="I8" s="84">
        <f t="shared" si="3"/>
        <v>0</v>
      </c>
      <c r="J8" s="84">
        <f t="shared" si="3"/>
        <v>294.31799999999998</v>
      </c>
      <c r="K8" s="84">
        <f t="shared" si="3"/>
        <v>0</v>
      </c>
      <c r="L8" s="84">
        <f t="shared" si="3"/>
        <v>12.6</v>
      </c>
      <c r="M8" s="84">
        <f t="shared" si="3"/>
        <v>215.89999999999998</v>
      </c>
      <c r="N8" s="84">
        <f t="shared" si="3"/>
        <v>0</v>
      </c>
      <c r="O8" s="85">
        <f>SUM(O5:O7)</f>
        <v>244.4</v>
      </c>
      <c r="P8" s="86">
        <f>SUM(P5:P7)</f>
        <v>0</v>
      </c>
      <c r="Q8" s="87">
        <f>SUM(Q5:Q7)</f>
        <v>767.21799999999985</v>
      </c>
      <c r="R8" s="84">
        <f t="shared" ref="R8" si="4">SUM(R5:R7)</f>
        <v>665.06000000000006</v>
      </c>
      <c r="S8" s="84">
        <f t="shared" ref="S8" si="5">SUM(S5:S7)</f>
        <v>895.1</v>
      </c>
      <c r="T8" s="208">
        <f t="shared" ref="T8" si="6">SUM(T5:T7)</f>
        <v>441.71999999999997</v>
      </c>
      <c r="U8" s="88">
        <f>SUM(U5:U7)</f>
        <v>473.82099999999997</v>
      </c>
      <c r="V8" s="105">
        <f>SUM(V5:V7)</f>
        <v>502.07400000000001</v>
      </c>
      <c r="W8" s="99">
        <f>SUM(W5:W7)</f>
        <v>551.95600000000002</v>
      </c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3"/>
  <sheetViews>
    <sheetView zoomScale="70" zoomScaleNormal="70" workbookViewId="0">
      <selection activeCell="V13" sqref="V13"/>
    </sheetView>
  </sheetViews>
  <sheetFormatPr defaultRowHeight="15" x14ac:dyDescent="0.25"/>
  <cols>
    <col min="3" max="3" width="11.5703125" customWidth="1"/>
    <col min="4" max="4" width="10.5703125" customWidth="1"/>
    <col min="5" max="12" width="9.28515625" bestFit="1" customWidth="1"/>
    <col min="13" max="13" width="9.5703125" bestFit="1" customWidth="1"/>
    <col min="14" max="16" width="9.28515625" bestFit="1" customWidth="1"/>
    <col min="18" max="18" width="10.5703125" bestFit="1" customWidth="1"/>
    <col min="20" max="20" width="9.28515625" bestFit="1" customWidth="1"/>
    <col min="21" max="22" width="10.5703125" customWidth="1"/>
    <col min="23" max="23" width="10.140625" customWidth="1"/>
  </cols>
  <sheetData>
    <row r="1" spans="1:23" ht="15.75" thickBot="1" x14ac:dyDescent="0.3">
      <c r="C1">
        <v>5</v>
      </c>
    </row>
    <row r="2" spans="1:23" ht="15" customHeight="1" x14ac:dyDescent="0.25">
      <c r="A2" s="249" t="s">
        <v>0</v>
      </c>
      <c r="B2" s="252" t="s">
        <v>1</v>
      </c>
      <c r="C2" s="227" t="s">
        <v>46</v>
      </c>
      <c r="D2" s="227" t="s">
        <v>47</v>
      </c>
      <c r="E2" s="227" t="s">
        <v>48</v>
      </c>
      <c r="F2" s="227" t="s">
        <v>49</v>
      </c>
      <c r="G2" s="227" t="s">
        <v>50</v>
      </c>
      <c r="H2" s="227" t="s">
        <v>51</v>
      </c>
      <c r="I2" s="227" t="s">
        <v>52</v>
      </c>
      <c r="J2" s="227" t="s">
        <v>53</v>
      </c>
      <c r="K2" s="227" t="s">
        <v>54</v>
      </c>
      <c r="L2" s="227" t="s">
        <v>55</v>
      </c>
      <c r="M2" s="227" t="s">
        <v>56</v>
      </c>
      <c r="N2" s="227" t="s">
        <v>57</v>
      </c>
      <c r="O2" s="233" t="s">
        <v>58</v>
      </c>
      <c r="P2" s="267" t="s">
        <v>59</v>
      </c>
      <c r="Q2" s="273" t="s">
        <v>121</v>
      </c>
      <c r="R2" s="239">
        <v>2021</v>
      </c>
      <c r="S2" s="239">
        <v>2022</v>
      </c>
      <c r="T2" s="261" t="s">
        <v>122</v>
      </c>
      <c r="U2" s="258" t="s">
        <v>123</v>
      </c>
      <c r="V2" s="255" t="s">
        <v>124</v>
      </c>
      <c r="W2" s="255" t="s">
        <v>120</v>
      </c>
    </row>
    <row r="3" spans="1:23" x14ac:dyDescent="0.25">
      <c r="A3" s="250"/>
      <c r="B3" s="253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34"/>
      <c r="P3" s="268"/>
      <c r="Q3" s="274"/>
      <c r="R3" s="240"/>
      <c r="S3" s="240"/>
      <c r="T3" s="262"/>
      <c r="U3" s="259"/>
      <c r="V3" s="256"/>
      <c r="W3" s="256"/>
    </row>
    <row r="4" spans="1:23" x14ac:dyDescent="0.25">
      <c r="A4" s="250"/>
      <c r="B4" s="253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34"/>
      <c r="P4" s="268"/>
      <c r="Q4" s="274"/>
      <c r="R4" s="240"/>
      <c r="S4" s="240"/>
      <c r="T4" s="262"/>
      <c r="U4" s="259"/>
      <c r="V4" s="256"/>
      <c r="W4" s="256"/>
    </row>
    <row r="5" spans="1:23" ht="39.75" customHeight="1" thickBot="1" x14ac:dyDescent="0.3">
      <c r="A5" s="251"/>
      <c r="B5" s="254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35"/>
      <c r="P5" s="269"/>
      <c r="Q5" s="275"/>
      <c r="R5" s="241"/>
      <c r="S5" s="241"/>
      <c r="T5" s="263"/>
      <c r="U5" s="260"/>
      <c r="V5" s="257"/>
      <c r="W5" s="257"/>
    </row>
    <row r="6" spans="1:23" ht="24" x14ac:dyDescent="0.25">
      <c r="A6" s="182">
        <v>40551</v>
      </c>
      <c r="B6" s="21" t="s">
        <v>33</v>
      </c>
      <c r="C6" s="66">
        <v>483.94</v>
      </c>
      <c r="D6" s="66">
        <v>174.35</v>
      </c>
      <c r="E6" s="66">
        <f t="shared" ref="E6:E11" si="0">SUM(F6:L6)</f>
        <v>63.5</v>
      </c>
      <c r="F6" s="66">
        <v>0</v>
      </c>
      <c r="G6" s="71">
        <v>31</v>
      </c>
      <c r="H6" s="66">
        <v>9.9</v>
      </c>
      <c r="I6" s="66">
        <v>0.6</v>
      </c>
      <c r="J6" s="66">
        <v>1</v>
      </c>
      <c r="K6" s="66">
        <v>0</v>
      </c>
      <c r="L6" s="66">
        <v>21</v>
      </c>
      <c r="M6" s="66">
        <v>2</v>
      </c>
      <c r="N6" s="66">
        <v>0</v>
      </c>
      <c r="O6" s="101">
        <v>0</v>
      </c>
      <c r="P6" s="69">
        <v>0</v>
      </c>
      <c r="Q6" s="89">
        <f t="shared" ref="Q6:Q13" si="1">P6+O6+N6+M6+E6+C6+D6</f>
        <v>723.79000000000008</v>
      </c>
      <c r="R6" s="72">
        <v>761.79</v>
      </c>
      <c r="S6" s="72">
        <v>765.66</v>
      </c>
      <c r="T6" s="193">
        <v>1437.83</v>
      </c>
      <c r="U6" s="70">
        <v>1412.154</v>
      </c>
      <c r="V6" s="71"/>
      <c r="W6" s="71">
        <v>605.29499999999996</v>
      </c>
    </row>
    <row r="7" spans="1:23" ht="25.5" customHeight="1" x14ac:dyDescent="0.25">
      <c r="A7" s="180">
        <v>40582</v>
      </c>
      <c r="B7" s="22" t="s">
        <v>34</v>
      </c>
      <c r="C7" s="66">
        <v>2000</v>
      </c>
      <c r="D7" s="66">
        <v>734.08</v>
      </c>
      <c r="E7" s="66">
        <f t="shared" si="0"/>
        <v>299</v>
      </c>
      <c r="F7" s="66">
        <v>0.7</v>
      </c>
      <c r="G7" s="71">
        <v>143</v>
      </c>
      <c r="H7" s="66">
        <v>43</v>
      </c>
      <c r="I7" s="66">
        <v>0.3</v>
      </c>
      <c r="J7" s="66">
        <v>27</v>
      </c>
      <c r="K7" s="66">
        <v>0</v>
      </c>
      <c r="L7" s="66">
        <v>85</v>
      </c>
      <c r="M7" s="66">
        <v>10.26</v>
      </c>
      <c r="N7" s="66">
        <v>0</v>
      </c>
      <c r="O7" s="101">
        <v>0</v>
      </c>
      <c r="P7" s="69">
        <v>0</v>
      </c>
      <c r="Q7" s="89">
        <f t="shared" si="1"/>
        <v>3043.34</v>
      </c>
      <c r="R7" s="72">
        <v>3059.11</v>
      </c>
      <c r="S7" s="72">
        <v>3075.21</v>
      </c>
      <c r="T7" s="194">
        <v>2727.3290000000002</v>
      </c>
      <c r="U7" s="76">
        <v>2808.9110000000001</v>
      </c>
      <c r="V7" s="77"/>
      <c r="W7" s="77">
        <v>2440.96</v>
      </c>
    </row>
    <row r="8" spans="1:23" ht="36" x14ac:dyDescent="0.25">
      <c r="A8" s="180">
        <v>40610</v>
      </c>
      <c r="B8" s="22" t="s">
        <v>101</v>
      </c>
      <c r="C8" s="72">
        <v>0</v>
      </c>
      <c r="D8" s="72">
        <v>0</v>
      </c>
      <c r="E8" s="66">
        <f t="shared" si="0"/>
        <v>0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40.96</v>
      </c>
      <c r="N8" s="72">
        <v>0</v>
      </c>
      <c r="O8" s="73">
        <v>0</v>
      </c>
      <c r="P8" s="74">
        <v>0</v>
      </c>
      <c r="Q8" s="89">
        <f t="shared" ref="Q8" si="2">P8+O8+N8+M8+E8+C8+D8</f>
        <v>40.96</v>
      </c>
      <c r="R8" s="72">
        <v>40.96</v>
      </c>
      <c r="S8" s="72">
        <v>40.96</v>
      </c>
      <c r="T8" s="195">
        <v>40.659999999999997</v>
      </c>
      <c r="U8" s="82">
        <v>44.029000000000003</v>
      </c>
      <c r="V8" s="83">
        <v>33.298000000000002</v>
      </c>
      <c r="W8" s="83">
        <v>85</v>
      </c>
    </row>
    <row r="9" spans="1:23" ht="36" x14ac:dyDescent="0.25">
      <c r="A9" s="180">
        <v>40641</v>
      </c>
      <c r="B9" s="22" t="s">
        <v>103</v>
      </c>
      <c r="C9" s="66">
        <v>234.58</v>
      </c>
      <c r="D9" s="66">
        <v>86.42</v>
      </c>
      <c r="E9" s="66">
        <f t="shared" si="0"/>
        <v>304.5</v>
      </c>
      <c r="F9" s="66">
        <v>0</v>
      </c>
      <c r="G9" s="71">
        <v>55</v>
      </c>
      <c r="H9" s="66">
        <v>240</v>
      </c>
      <c r="I9" s="66">
        <v>0</v>
      </c>
      <c r="J9" s="66">
        <v>3</v>
      </c>
      <c r="K9" s="66">
        <v>0</v>
      </c>
      <c r="L9" s="66">
        <v>6.5</v>
      </c>
      <c r="M9" s="66">
        <v>3.25</v>
      </c>
      <c r="N9" s="66">
        <v>0</v>
      </c>
      <c r="O9" s="101">
        <v>0</v>
      </c>
      <c r="P9" s="69">
        <v>0</v>
      </c>
      <c r="Q9" s="154">
        <f t="shared" si="1"/>
        <v>628.75</v>
      </c>
      <c r="R9" s="72">
        <v>626.65</v>
      </c>
      <c r="S9" s="72">
        <v>629.85</v>
      </c>
      <c r="T9" s="194">
        <v>570.80700000000002</v>
      </c>
      <c r="U9" s="76">
        <v>573.46600000000001</v>
      </c>
      <c r="V9" s="77"/>
      <c r="W9" s="77">
        <v>304.02499999999998</v>
      </c>
    </row>
    <row r="10" spans="1:23" ht="48" x14ac:dyDescent="0.25">
      <c r="A10" s="180">
        <v>40671</v>
      </c>
      <c r="B10" s="22" t="s">
        <v>102</v>
      </c>
      <c r="C10" s="66">
        <v>425.38</v>
      </c>
      <c r="D10" s="66">
        <v>156.27600000000001</v>
      </c>
      <c r="E10" s="66">
        <f t="shared" si="0"/>
        <v>57.271999999999998</v>
      </c>
      <c r="F10" s="66">
        <v>0.1</v>
      </c>
      <c r="G10" s="66">
        <v>32.5</v>
      </c>
      <c r="H10" s="66">
        <v>12</v>
      </c>
      <c r="I10" s="66">
        <v>0</v>
      </c>
      <c r="J10" s="66">
        <v>2</v>
      </c>
      <c r="K10" s="66">
        <v>0.4</v>
      </c>
      <c r="L10" s="66">
        <v>10.272</v>
      </c>
      <c r="M10" s="66">
        <v>2.23</v>
      </c>
      <c r="N10" s="66">
        <v>0</v>
      </c>
      <c r="O10" s="101">
        <v>0</v>
      </c>
      <c r="P10" s="69">
        <v>0</v>
      </c>
      <c r="Q10" s="89">
        <f t="shared" si="1"/>
        <v>641.15800000000002</v>
      </c>
      <c r="R10" s="72">
        <v>651.49</v>
      </c>
      <c r="S10" s="72">
        <v>653.23</v>
      </c>
      <c r="T10" s="194">
        <v>587.86800000000005</v>
      </c>
      <c r="U10" s="76">
        <v>587.57899999999995</v>
      </c>
      <c r="V10" s="77">
        <v>534.70899999999995</v>
      </c>
      <c r="W10" s="77">
        <v>502.517</v>
      </c>
    </row>
    <row r="11" spans="1:23" ht="24" x14ac:dyDescent="0.25">
      <c r="A11" s="180">
        <v>40702</v>
      </c>
      <c r="B11" s="22" t="s">
        <v>35</v>
      </c>
      <c r="C11" s="66">
        <v>18.5</v>
      </c>
      <c r="D11" s="66">
        <v>6.8</v>
      </c>
      <c r="E11" s="66">
        <f t="shared" si="0"/>
        <v>1.04</v>
      </c>
      <c r="F11" s="66">
        <v>0</v>
      </c>
      <c r="G11" s="66">
        <v>0.5</v>
      </c>
      <c r="H11" s="66">
        <v>0</v>
      </c>
      <c r="I11" s="66">
        <v>0</v>
      </c>
      <c r="J11" s="66">
        <v>0</v>
      </c>
      <c r="K11" s="66">
        <v>0</v>
      </c>
      <c r="L11" s="66">
        <v>0.54</v>
      </c>
      <c r="M11" s="66">
        <v>0.1</v>
      </c>
      <c r="N11" s="66">
        <v>0</v>
      </c>
      <c r="O11" s="101">
        <v>0</v>
      </c>
      <c r="P11" s="69">
        <v>0</v>
      </c>
      <c r="Q11" s="89">
        <f t="shared" si="1"/>
        <v>26.44</v>
      </c>
      <c r="R11" s="72">
        <v>21.6</v>
      </c>
      <c r="S11" s="72">
        <v>22.3</v>
      </c>
      <c r="T11" s="194">
        <v>22.77</v>
      </c>
      <c r="U11" s="76">
        <v>22.77</v>
      </c>
      <c r="V11" s="77">
        <v>20.163</v>
      </c>
      <c r="W11" s="77">
        <v>20.6</v>
      </c>
    </row>
    <row r="12" spans="1:23" ht="48.75" thickBot="1" x14ac:dyDescent="0.3">
      <c r="A12" s="181">
        <v>40732</v>
      </c>
      <c r="B12" s="23" t="s">
        <v>36</v>
      </c>
      <c r="C12" s="96">
        <v>24.23</v>
      </c>
      <c r="D12" s="96">
        <v>3.55</v>
      </c>
      <c r="E12" s="96">
        <f>SUM(F12:L12)</f>
        <v>10.135999999999999</v>
      </c>
      <c r="F12" s="96">
        <v>0</v>
      </c>
      <c r="G12" s="96">
        <v>0</v>
      </c>
      <c r="H12" s="96">
        <v>10.135999999999999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102">
        <v>0</v>
      </c>
      <c r="P12" s="100">
        <v>0</v>
      </c>
      <c r="Q12" s="106">
        <f t="shared" si="1"/>
        <v>37.915999999999997</v>
      </c>
      <c r="R12" s="78">
        <v>37.979999999999997</v>
      </c>
      <c r="S12" s="78">
        <v>37.979999999999997</v>
      </c>
      <c r="T12" s="195">
        <v>28.68</v>
      </c>
      <c r="U12" s="82">
        <v>34.143000000000001</v>
      </c>
      <c r="V12" s="83">
        <v>39.125</v>
      </c>
      <c r="W12" s="83">
        <v>0</v>
      </c>
    </row>
    <row r="13" spans="1:23" ht="32.25" thickBot="1" x14ac:dyDescent="0.3">
      <c r="A13" s="2">
        <v>8</v>
      </c>
      <c r="B13" s="1" t="s">
        <v>32</v>
      </c>
      <c r="C13" s="104">
        <f>SUM(C6:C12)</f>
        <v>3186.63</v>
      </c>
      <c r="D13" s="104">
        <f>SUM(D6:D12)</f>
        <v>1161.4759999999999</v>
      </c>
      <c r="E13" s="104">
        <f>SUM(E2:E12)</f>
        <v>735.44799999999998</v>
      </c>
      <c r="F13" s="104">
        <f t="shared" ref="F13:P13" si="3">SUM(F6:F12)</f>
        <v>0.79999999999999993</v>
      </c>
      <c r="G13" s="104">
        <f t="shared" si="3"/>
        <v>262</v>
      </c>
      <c r="H13" s="104">
        <f t="shared" si="3"/>
        <v>315.036</v>
      </c>
      <c r="I13" s="104">
        <f t="shared" si="3"/>
        <v>0.89999999999999991</v>
      </c>
      <c r="J13" s="104">
        <f t="shared" si="3"/>
        <v>33</v>
      </c>
      <c r="K13" s="104">
        <f t="shared" si="3"/>
        <v>0.4</v>
      </c>
      <c r="L13" s="104">
        <f t="shared" si="3"/>
        <v>123.31200000000001</v>
      </c>
      <c r="M13" s="104">
        <f t="shared" si="3"/>
        <v>58.8</v>
      </c>
      <c r="N13" s="104">
        <f t="shared" si="3"/>
        <v>0</v>
      </c>
      <c r="O13" s="85">
        <f t="shared" si="3"/>
        <v>0</v>
      </c>
      <c r="P13" s="155">
        <f t="shared" si="3"/>
        <v>0</v>
      </c>
      <c r="Q13" s="87">
        <f t="shared" si="1"/>
        <v>5142.3540000000003</v>
      </c>
      <c r="R13" s="84">
        <f t="shared" ref="R13:W13" si="4">SUM(R6:R12)</f>
        <v>5199.58</v>
      </c>
      <c r="S13" s="84">
        <f t="shared" si="4"/>
        <v>5225.1899999999996</v>
      </c>
      <c r="T13" s="198">
        <f t="shared" si="4"/>
        <v>5415.9440000000004</v>
      </c>
      <c r="U13" s="88">
        <f t="shared" si="4"/>
        <v>5483.0520000000015</v>
      </c>
      <c r="V13" s="105">
        <f t="shared" si="4"/>
        <v>627.29499999999996</v>
      </c>
      <c r="W13" s="99">
        <f t="shared" si="4"/>
        <v>3958.3969999999999</v>
      </c>
    </row>
  </sheetData>
  <mergeCells count="23">
    <mergeCell ref="W2:W5"/>
    <mergeCell ref="L2:L5"/>
    <mergeCell ref="A2:A5"/>
    <mergeCell ref="B2:B5"/>
    <mergeCell ref="C2:C5"/>
    <mergeCell ref="D2:D5"/>
    <mergeCell ref="E2:E5"/>
    <mergeCell ref="F2:F5"/>
    <mergeCell ref="G2:G5"/>
    <mergeCell ref="H2:H5"/>
    <mergeCell ref="I2:I5"/>
    <mergeCell ref="J2:J5"/>
    <mergeCell ref="K2:K5"/>
    <mergeCell ref="M2:M5"/>
    <mergeCell ref="N2:N5"/>
    <mergeCell ref="O2:O5"/>
    <mergeCell ref="P2:P5"/>
    <mergeCell ref="T2:T5"/>
    <mergeCell ref="V2:V5"/>
    <mergeCell ref="Q2:Q5"/>
    <mergeCell ref="R2:R5"/>
    <mergeCell ref="S2:S5"/>
    <mergeCell ref="U2:U5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8"/>
  <sheetViews>
    <sheetView zoomScale="80" zoomScaleNormal="80" workbookViewId="0">
      <selection activeCell="E5" sqref="E5"/>
    </sheetView>
  </sheetViews>
  <sheetFormatPr defaultRowHeight="15" x14ac:dyDescent="0.25"/>
  <cols>
    <col min="22" max="22" width="9.28515625" customWidth="1"/>
    <col min="23" max="23" width="9.7109375" customWidth="1"/>
  </cols>
  <sheetData>
    <row r="1" spans="1:23" ht="15" customHeight="1" x14ac:dyDescent="0.25">
      <c r="A1" s="249" t="s">
        <v>0</v>
      </c>
      <c r="B1" s="285" t="s">
        <v>1</v>
      </c>
      <c r="C1" s="288" t="s">
        <v>46</v>
      </c>
      <c r="D1" s="282" t="s">
        <v>47</v>
      </c>
      <c r="E1" s="282" t="s">
        <v>48</v>
      </c>
      <c r="F1" s="282" t="s">
        <v>49</v>
      </c>
      <c r="G1" s="282" t="s">
        <v>50</v>
      </c>
      <c r="H1" s="282" t="s">
        <v>51</v>
      </c>
      <c r="I1" s="282" t="s">
        <v>52</v>
      </c>
      <c r="J1" s="282" t="s">
        <v>53</v>
      </c>
      <c r="K1" s="282" t="s">
        <v>54</v>
      </c>
      <c r="L1" s="282" t="s">
        <v>55</v>
      </c>
      <c r="M1" s="282" t="s">
        <v>56</v>
      </c>
      <c r="N1" s="282" t="s">
        <v>57</v>
      </c>
      <c r="O1" s="291" t="s">
        <v>58</v>
      </c>
      <c r="P1" s="279" t="s">
        <v>59</v>
      </c>
      <c r="Q1" s="236" t="s">
        <v>121</v>
      </c>
      <c r="R1" s="239">
        <v>2021</v>
      </c>
      <c r="S1" s="239">
        <v>2022</v>
      </c>
      <c r="T1" s="230" t="s">
        <v>122</v>
      </c>
      <c r="U1" s="242" t="s">
        <v>123</v>
      </c>
      <c r="V1" s="218" t="s">
        <v>124</v>
      </c>
      <c r="W1" s="218" t="s">
        <v>120</v>
      </c>
    </row>
    <row r="2" spans="1:23" x14ac:dyDescent="0.25">
      <c r="A2" s="250"/>
      <c r="B2" s="286"/>
      <c r="C2" s="289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92"/>
      <c r="P2" s="280"/>
      <c r="Q2" s="237"/>
      <c r="R2" s="240"/>
      <c r="S2" s="240"/>
      <c r="T2" s="231"/>
      <c r="U2" s="243"/>
      <c r="V2" s="219"/>
      <c r="W2" s="219"/>
    </row>
    <row r="3" spans="1:23" x14ac:dyDescent="0.25">
      <c r="A3" s="250"/>
      <c r="B3" s="286"/>
      <c r="C3" s="289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92"/>
      <c r="P3" s="280"/>
      <c r="Q3" s="237"/>
      <c r="R3" s="240"/>
      <c r="S3" s="240"/>
      <c r="T3" s="231"/>
      <c r="U3" s="243"/>
      <c r="V3" s="219"/>
      <c r="W3" s="219"/>
    </row>
    <row r="4" spans="1:23" ht="36.75" customHeight="1" thickBot="1" x14ac:dyDescent="0.3">
      <c r="A4" s="251"/>
      <c r="B4" s="287"/>
      <c r="C4" s="290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93"/>
      <c r="P4" s="281"/>
      <c r="Q4" s="238"/>
      <c r="R4" s="241"/>
      <c r="S4" s="241"/>
      <c r="T4" s="232"/>
      <c r="U4" s="244"/>
      <c r="V4" s="220"/>
      <c r="W4" s="220"/>
    </row>
    <row r="5" spans="1:23" ht="36" x14ac:dyDescent="0.25">
      <c r="A5" s="182">
        <v>40552</v>
      </c>
      <c r="B5" s="21" t="s">
        <v>72</v>
      </c>
      <c r="C5" s="66">
        <v>0</v>
      </c>
      <c r="D5" s="66">
        <v>0</v>
      </c>
      <c r="E5" s="66">
        <f>SUM(F5:L5)</f>
        <v>0.6</v>
      </c>
      <c r="F5" s="66">
        <v>0</v>
      </c>
      <c r="G5" s="66">
        <v>0</v>
      </c>
      <c r="H5" s="66">
        <v>0.6</v>
      </c>
      <c r="I5" s="66">
        <v>0</v>
      </c>
      <c r="J5" s="66">
        <v>0</v>
      </c>
      <c r="K5" s="66">
        <v>0</v>
      </c>
      <c r="L5" s="66">
        <v>0</v>
      </c>
      <c r="M5" s="66">
        <v>90</v>
      </c>
      <c r="N5" s="66">
        <v>0</v>
      </c>
      <c r="O5" s="101">
        <v>0</v>
      </c>
      <c r="P5" s="69">
        <v>0</v>
      </c>
      <c r="Q5" s="89">
        <f t="shared" ref="Q5" si="0">P5+O5+N5+M5+E5+C5+D5</f>
        <v>90.6</v>
      </c>
      <c r="R5" s="72">
        <v>90.6</v>
      </c>
      <c r="S5" s="72">
        <v>90.6</v>
      </c>
      <c r="T5" s="193">
        <v>90.5</v>
      </c>
      <c r="U5" s="70">
        <v>90.5</v>
      </c>
      <c r="V5" s="90">
        <v>91.234999999999999</v>
      </c>
      <c r="W5" s="190">
        <v>75.388999999999996</v>
      </c>
    </row>
    <row r="6" spans="1:23" ht="48" x14ac:dyDescent="0.25">
      <c r="A6" s="182">
        <v>42775</v>
      </c>
      <c r="B6" s="22" t="s">
        <v>71</v>
      </c>
      <c r="C6" s="72">
        <v>0</v>
      </c>
      <c r="D6" s="72">
        <v>0</v>
      </c>
      <c r="E6" s="66">
        <f>SUM(F6:L6)</f>
        <v>0</v>
      </c>
      <c r="F6" s="72">
        <v>0</v>
      </c>
      <c r="G6" s="72">
        <v>0</v>
      </c>
      <c r="H6" s="72">
        <v>0</v>
      </c>
      <c r="I6" s="72">
        <v>0</v>
      </c>
      <c r="J6" s="72">
        <v>0</v>
      </c>
      <c r="K6" s="72">
        <v>0</v>
      </c>
      <c r="L6" s="72">
        <v>0</v>
      </c>
      <c r="M6" s="72">
        <v>33.799999999999997</v>
      </c>
      <c r="N6" s="72">
        <v>0</v>
      </c>
      <c r="O6" s="73">
        <v>0</v>
      </c>
      <c r="P6" s="74">
        <v>0</v>
      </c>
      <c r="Q6" s="89">
        <f>C6+D6+M6+N6+O6+P6</f>
        <v>33.799999999999997</v>
      </c>
      <c r="R6" s="72">
        <v>34</v>
      </c>
      <c r="S6" s="72">
        <v>34.5</v>
      </c>
      <c r="T6" s="194">
        <v>116.81</v>
      </c>
      <c r="U6" s="76">
        <v>116.81</v>
      </c>
      <c r="V6" s="77">
        <v>138.19800000000001</v>
      </c>
      <c r="W6" s="77">
        <v>31.84</v>
      </c>
    </row>
    <row r="7" spans="1:23" ht="16.5" thickBot="1" x14ac:dyDescent="0.3">
      <c r="A7" s="15">
        <v>9</v>
      </c>
      <c r="B7" s="16" t="s">
        <v>37</v>
      </c>
      <c r="C7" s="138">
        <f>C5+C6</f>
        <v>0</v>
      </c>
      <c r="D7" s="138">
        <f t="shared" ref="D7:W7" si="1">D5+D6</f>
        <v>0</v>
      </c>
      <c r="E7" s="138">
        <f>SUM(F7:L7)</f>
        <v>0.6</v>
      </c>
      <c r="F7" s="138">
        <f t="shared" si="1"/>
        <v>0</v>
      </c>
      <c r="G7" s="138">
        <f t="shared" si="1"/>
        <v>0</v>
      </c>
      <c r="H7" s="138">
        <f t="shared" si="1"/>
        <v>0.6</v>
      </c>
      <c r="I7" s="138">
        <f t="shared" si="1"/>
        <v>0</v>
      </c>
      <c r="J7" s="138">
        <f t="shared" si="1"/>
        <v>0</v>
      </c>
      <c r="K7" s="138">
        <f t="shared" si="1"/>
        <v>0</v>
      </c>
      <c r="L7" s="138">
        <f t="shared" si="1"/>
        <v>0</v>
      </c>
      <c r="M7" s="138">
        <f t="shared" si="1"/>
        <v>123.8</v>
      </c>
      <c r="N7" s="138">
        <f t="shared" si="1"/>
        <v>0</v>
      </c>
      <c r="O7" s="142">
        <f t="shared" si="1"/>
        <v>0</v>
      </c>
      <c r="P7" s="143">
        <f t="shared" si="1"/>
        <v>0</v>
      </c>
      <c r="Q7" s="144">
        <f t="shared" si="1"/>
        <v>124.39999999999999</v>
      </c>
      <c r="R7" s="138">
        <f t="shared" si="1"/>
        <v>124.6</v>
      </c>
      <c r="S7" s="138">
        <f t="shared" si="1"/>
        <v>125.1</v>
      </c>
      <c r="T7" s="202">
        <f t="shared" si="1"/>
        <v>207.31</v>
      </c>
      <c r="U7" s="203">
        <f t="shared" si="1"/>
        <v>207.31</v>
      </c>
      <c r="V7" s="138">
        <f t="shared" si="1"/>
        <v>229.43299999999999</v>
      </c>
      <c r="W7" s="141">
        <f t="shared" si="1"/>
        <v>107.229</v>
      </c>
    </row>
    <row r="8" spans="1:23" x14ac:dyDescent="0.25">
      <c r="V8" s="26"/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14</vt:i4>
      </vt:variant>
      <vt:variant>
        <vt:lpstr>Pomenované rozsahy</vt:lpstr>
      </vt:variant>
      <vt:variant>
        <vt:i4>12</vt:i4>
      </vt:variant>
    </vt:vector>
  </HeadingPairs>
  <TitlesOfParts>
    <vt:vector size="2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Rekapitulácia</vt:lpstr>
      <vt:lpstr>'10'!Oblasť_tlače</vt:lpstr>
      <vt:lpstr>'11'!Oblasť_tlače</vt:lpstr>
      <vt:lpstr>'12'!Oblasť_tlače</vt:lpstr>
      <vt:lpstr>'13'!Oblasť_tlače</vt:lpstr>
      <vt:lpstr>'3'!Oblasť_tlače</vt:lpstr>
      <vt:lpstr>'4'!Oblasť_tlače</vt:lpstr>
      <vt:lpstr>'5'!Oblasť_tlače</vt:lpstr>
      <vt:lpstr>'6'!Oblasť_tlače</vt:lpstr>
      <vt:lpstr>'7'!Oblasť_tlače</vt:lpstr>
      <vt:lpstr>'8'!Oblasť_tlače</vt:lpstr>
      <vt:lpstr>'9'!Oblasť_tlače</vt:lpstr>
      <vt:lpstr>Rekapitulácia!Oblasť_tlače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Ľudmila Svoreňová</dc:creator>
  <cp:lastModifiedBy>MÁGYELOVÁ Andrea</cp:lastModifiedBy>
  <cp:lastPrinted>2019-11-27T07:06:24Z</cp:lastPrinted>
  <dcterms:created xsi:type="dcterms:W3CDTF">2011-01-24T09:49:21Z</dcterms:created>
  <dcterms:modified xsi:type="dcterms:W3CDTF">2019-12-05T12:37:02Z</dcterms:modified>
</cp:coreProperties>
</file>