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.magyelova\Documents\Rozpočet 2022\Príprava\"/>
    </mc:Choice>
  </mc:AlternateContent>
  <xr:revisionPtr revIDLastSave="0" documentId="8_{7A8AA718-3E46-4E82-A892-0ED32B325B29}" xr6:coauthVersionLast="47" xr6:coauthVersionMax="47" xr10:uidLastSave="{00000000-0000-0000-0000-000000000000}"/>
  <bookViews>
    <workbookView xWindow="-120" yWindow="-120" windowWidth="38640" windowHeight="21240" activeTab="13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Rekapitulácia" sheetId="14" r:id="rId14"/>
  </sheets>
  <definedNames>
    <definedName name="_xlnm.Print_Area" localSheetId="9">'10'!$A$1:$W$10</definedName>
    <definedName name="_xlnm.Print_Area" localSheetId="10">'11'!$A$1:$W$9</definedName>
    <definedName name="_xlnm.Print_Area" localSheetId="11">'12'!$A$1:$W$15</definedName>
    <definedName name="_xlnm.Print_Area" localSheetId="12">'13'!$A$1:$W$8</definedName>
    <definedName name="_xlnm.Print_Area" localSheetId="2">'3'!$A$1:$W$13</definedName>
    <definedName name="_xlnm.Print_Area" localSheetId="3">'4'!$A$1:$W$11</definedName>
    <definedName name="_xlnm.Print_Area" localSheetId="4">'5'!$A$1:$W$10</definedName>
    <definedName name="_xlnm.Print_Area" localSheetId="5">'6'!$A$1:$W$16</definedName>
    <definedName name="_xlnm.Print_Area" localSheetId="6">'7'!$A$1:$W$8</definedName>
    <definedName name="_xlnm.Print_Area" localSheetId="7">'8'!$A$2:$W$13</definedName>
    <definedName name="_xlnm.Print_Area" localSheetId="8">'9'!$A$1:$W$7</definedName>
    <definedName name="_xlnm.Print_Area" localSheetId="13">Rekapitulácia!$A$1:$W$18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" i="6" l="1"/>
  <c r="C6" i="14"/>
  <c r="T11" i="12" l="1"/>
  <c r="U11" i="12"/>
  <c r="S9" i="11"/>
  <c r="R9" i="11"/>
  <c r="M6" i="6"/>
  <c r="V5" i="6"/>
  <c r="W5" i="6"/>
  <c r="E7" i="7"/>
  <c r="E6" i="7"/>
  <c r="Q6" i="7" s="1"/>
  <c r="E7" i="1" l="1"/>
  <c r="E5" i="9" l="1"/>
  <c r="S11" i="12"/>
  <c r="D11" i="12"/>
  <c r="R11" i="12"/>
  <c r="C5" i="6" l="1"/>
  <c r="D5" i="6"/>
  <c r="I5" i="6"/>
  <c r="M5" i="6"/>
  <c r="O5" i="6"/>
  <c r="L5" i="6"/>
  <c r="E8" i="8" l="1"/>
  <c r="N11" i="12" l="1"/>
  <c r="M11" i="12"/>
  <c r="L11" i="12"/>
  <c r="K11" i="12"/>
  <c r="J11" i="12"/>
  <c r="I11" i="12"/>
  <c r="H11" i="12"/>
  <c r="G11" i="12"/>
  <c r="F11" i="12"/>
  <c r="C11" i="12"/>
  <c r="U15" i="12" l="1"/>
  <c r="W15" i="12"/>
  <c r="U5" i="6" l="1"/>
  <c r="G5" i="5" l="1"/>
  <c r="W11" i="4"/>
  <c r="W13" i="3"/>
  <c r="W13" i="1" l="1"/>
  <c r="W5" i="14" l="1"/>
  <c r="V13" i="1"/>
  <c r="U13" i="1"/>
  <c r="T13" i="1"/>
  <c r="P13" i="1"/>
  <c r="O13" i="1"/>
  <c r="N13" i="1"/>
  <c r="M13" i="1"/>
  <c r="L13" i="1"/>
  <c r="K13" i="1"/>
  <c r="J13" i="1"/>
  <c r="I13" i="1"/>
  <c r="H13" i="1"/>
  <c r="G13" i="1"/>
  <c r="F13" i="1"/>
  <c r="D13" i="1"/>
  <c r="C13" i="1"/>
  <c r="E11" i="1"/>
  <c r="Q11" i="1" s="1"/>
  <c r="E10" i="1"/>
  <c r="Q10" i="1" s="1"/>
  <c r="W16" i="14"/>
  <c r="V15" i="12"/>
  <c r="T15" i="12"/>
  <c r="P15" i="12"/>
  <c r="O15" i="12"/>
  <c r="N15" i="12"/>
  <c r="E13" i="12"/>
  <c r="Q13" i="12" s="1"/>
  <c r="E12" i="12"/>
  <c r="Q12" i="12" s="1"/>
  <c r="K15" i="12"/>
  <c r="G15" i="12"/>
  <c r="D15" i="12"/>
  <c r="C15" i="12"/>
  <c r="C16" i="14" s="1"/>
  <c r="M15" i="12"/>
  <c r="L15" i="12"/>
  <c r="J15" i="12"/>
  <c r="I15" i="12"/>
  <c r="H15" i="12"/>
  <c r="F15" i="12"/>
  <c r="E12" i="8"/>
  <c r="Q11" i="12" l="1"/>
  <c r="P13" i="8"/>
  <c r="O13" i="8"/>
  <c r="O12" i="14" s="1"/>
  <c r="N13" i="8"/>
  <c r="N12" i="14" s="1"/>
  <c r="M13" i="8"/>
  <c r="M12" i="14" s="1"/>
  <c r="L13" i="8"/>
  <c r="L12" i="14" s="1"/>
  <c r="K13" i="8"/>
  <c r="K12" i="14" s="1"/>
  <c r="J13" i="8"/>
  <c r="J12" i="14" s="1"/>
  <c r="I13" i="8"/>
  <c r="I12" i="14" s="1"/>
  <c r="H13" i="8"/>
  <c r="H12" i="14" s="1"/>
  <c r="G13" i="8"/>
  <c r="G12" i="14" s="1"/>
  <c r="F13" i="8"/>
  <c r="F12" i="14" s="1"/>
  <c r="D13" i="8"/>
  <c r="D12" i="14" s="1"/>
  <c r="C13" i="8"/>
  <c r="C12" i="14" s="1"/>
  <c r="Q8" i="8"/>
  <c r="V13" i="8" l="1"/>
  <c r="O16" i="6" l="1"/>
  <c r="P5" i="6"/>
  <c r="P16" i="6" s="1"/>
  <c r="W16" i="6"/>
  <c r="W10" i="14" s="1"/>
  <c r="V16" i="6"/>
  <c r="V10" i="14" s="1"/>
  <c r="U16" i="6"/>
  <c r="T5" i="6"/>
  <c r="T16" i="6" s="1"/>
  <c r="F16" i="6"/>
  <c r="E15" i="6"/>
  <c r="E14" i="6"/>
  <c r="E13" i="6"/>
  <c r="E12" i="6"/>
  <c r="E11" i="6"/>
  <c r="E10" i="6"/>
  <c r="E9" i="6"/>
  <c r="E8" i="6"/>
  <c r="E7" i="6"/>
  <c r="E6" i="6"/>
  <c r="N5" i="6"/>
  <c r="N16" i="6" s="1"/>
  <c r="M16" i="6"/>
  <c r="L16" i="6"/>
  <c r="K5" i="6"/>
  <c r="K16" i="6" s="1"/>
  <c r="J5" i="6"/>
  <c r="J16" i="6" s="1"/>
  <c r="H5" i="6"/>
  <c r="H16" i="6" s="1"/>
  <c r="G5" i="6"/>
  <c r="G16" i="6" s="1"/>
  <c r="D16" i="6"/>
  <c r="C16" i="6"/>
  <c r="C10" i="14" s="1"/>
  <c r="E5" i="6" l="1"/>
  <c r="I16" i="6"/>
  <c r="E16" i="6" s="1"/>
  <c r="Q16" i="6" s="1"/>
  <c r="P9" i="11"/>
  <c r="O9" i="11"/>
  <c r="N9" i="11"/>
  <c r="M9" i="11"/>
  <c r="L9" i="11"/>
  <c r="K9" i="11"/>
  <c r="J9" i="11"/>
  <c r="I9" i="11"/>
  <c r="H9" i="11"/>
  <c r="G9" i="11"/>
  <c r="F9" i="11"/>
  <c r="D9" i="11"/>
  <c r="C9" i="11"/>
  <c r="W8" i="7"/>
  <c r="W11" i="14" s="1"/>
  <c r="V8" i="7"/>
  <c r="V11" i="14" s="1"/>
  <c r="U8" i="7"/>
  <c r="U11" i="14" s="1"/>
  <c r="T8" i="7"/>
  <c r="T11" i="14" s="1"/>
  <c r="P8" i="7"/>
  <c r="O8" i="7"/>
  <c r="N8" i="7"/>
  <c r="M8" i="7"/>
  <c r="L8" i="7"/>
  <c r="K8" i="7"/>
  <c r="J8" i="7"/>
  <c r="I8" i="7"/>
  <c r="H8" i="7"/>
  <c r="G8" i="7"/>
  <c r="F8" i="7"/>
  <c r="D8" i="7"/>
  <c r="C8" i="7"/>
  <c r="C11" i="14" s="1"/>
  <c r="Q7" i="7"/>
  <c r="E6" i="5"/>
  <c r="Q6" i="5" s="1"/>
  <c r="W8" i="14"/>
  <c r="P11" i="4"/>
  <c r="O11" i="4"/>
  <c r="N11" i="4"/>
  <c r="M11" i="4"/>
  <c r="L11" i="4"/>
  <c r="K11" i="4"/>
  <c r="J11" i="4"/>
  <c r="I11" i="4"/>
  <c r="H11" i="4"/>
  <c r="G11" i="4"/>
  <c r="F11" i="4"/>
  <c r="D11" i="4"/>
  <c r="C11" i="4"/>
  <c r="E11" i="4" l="1"/>
  <c r="Q11" i="4" s="1"/>
  <c r="E8" i="7"/>
  <c r="E9" i="11"/>
  <c r="P13" i="3"/>
  <c r="O13" i="3"/>
  <c r="N13" i="3"/>
  <c r="M13" i="3"/>
  <c r="L13" i="3"/>
  <c r="K13" i="3"/>
  <c r="J13" i="3"/>
  <c r="I13" i="3"/>
  <c r="H13" i="3"/>
  <c r="G13" i="3"/>
  <c r="F13" i="3"/>
  <c r="D13" i="3"/>
  <c r="C13" i="3"/>
  <c r="E6" i="9"/>
  <c r="Q6" i="9"/>
  <c r="W7" i="9"/>
  <c r="W13" i="14" s="1"/>
  <c r="V7" i="9"/>
  <c r="V13" i="14" s="1"/>
  <c r="U7" i="9"/>
  <c r="U13" i="14" s="1"/>
  <c r="T7" i="9"/>
  <c r="T13" i="14" s="1"/>
  <c r="S7" i="9"/>
  <c r="S13" i="14" s="1"/>
  <c r="R7" i="9"/>
  <c r="R13" i="14" s="1"/>
  <c r="P7" i="9"/>
  <c r="O7" i="9"/>
  <c r="N7" i="9"/>
  <c r="M7" i="9"/>
  <c r="L7" i="9"/>
  <c r="K7" i="9"/>
  <c r="J7" i="9"/>
  <c r="I7" i="9"/>
  <c r="H7" i="9"/>
  <c r="G7" i="9"/>
  <c r="F7" i="9"/>
  <c r="D7" i="9"/>
  <c r="C7" i="9"/>
  <c r="W9" i="2"/>
  <c r="Q5" i="2"/>
  <c r="T9" i="2"/>
  <c r="H13" i="14" l="1"/>
  <c r="E7" i="9"/>
  <c r="E13" i="3"/>
  <c r="U9" i="11"/>
  <c r="U15" i="14" s="1"/>
  <c r="V12" i="14"/>
  <c r="U10" i="14"/>
  <c r="T6" i="14"/>
  <c r="V5" i="14"/>
  <c r="Q12" i="8" l="1"/>
  <c r="Q14" i="6"/>
  <c r="Q10" i="6"/>
  <c r="Q6" i="6"/>
  <c r="Q15" i="6"/>
  <c r="Q13" i="6"/>
  <c r="Q12" i="6"/>
  <c r="Q11" i="6"/>
  <c r="Q9" i="6"/>
  <c r="Q8" i="6"/>
  <c r="S5" i="6" s="1"/>
  <c r="Q7" i="6"/>
  <c r="Q5" i="6"/>
  <c r="Q7" i="12"/>
  <c r="Q6" i="12"/>
  <c r="Q5" i="12"/>
  <c r="E9" i="10"/>
  <c r="Q9" i="10" s="1"/>
  <c r="E8" i="10"/>
  <c r="Q8" i="10" s="1"/>
  <c r="E7" i="10"/>
  <c r="E6" i="10"/>
  <c r="Q6" i="10" s="1"/>
  <c r="E5" i="10"/>
  <c r="Q5" i="10" s="1"/>
  <c r="Q7" i="10"/>
  <c r="P15" i="14"/>
  <c r="N15" i="14"/>
  <c r="K15" i="14"/>
  <c r="J15" i="14"/>
  <c r="I15" i="14"/>
  <c r="F15" i="14"/>
  <c r="E8" i="11"/>
  <c r="Q8" i="11" s="1"/>
  <c r="E7" i="11"/>
  <c r="Q7" i="11" s="1"/>
  <c r="E6" i="11"/>
  <c r="Q6" i="11" s="1"/>
  <c r="P13" i="14"/>
  <c r="O13" i="14"/>
  <c r="N13" i="14"/>
  <c r="L13" i="14"/>
  <c r="K13" i="14"/>
  <c r="J13" i="14"/>
  <c r="I13" i="14"/>
  <c r="G13" i="14"/>
  <c r="F13" i="14"/>
  <c r="D13" i="14"/>
  <c r="C13" i="14"/>
  <c r="Q5" i="9"/>
  <c r="Q7" i="9" s="1"/>
  <c r="P11" i="14"/>
  <c r="I11" i="14"/>
  <c r="O11" i="14"/>
  <c r="N11" i="14"/>
  <c r="M11" i="14"/>
  <c r="L11" i="14"/>
  <c r="K11" i="14"/>
  <c r="J11" i="14"/>
  <c r="H11" i="14"/>
  <c r="G11" i="14"/>
  <c r="F11" i="14"/>
  <c r="D11" i="14"/>
  <c r="E5" i="7"/>
  <c r="Q5" i="7" s="1"/>
  <c r="Q8" i="7" s="1"/>
  <c r="E10" i="4"/>
  <c r="Q10" i="4" s="1"/>
  <c r="R10" i="4" s="1"/>
  <c r="S10" i="4" s="1"/>
  <c r="E9" i="4"/>
  <c r="Q9" i="4" s="1"/>
  <c r="E8" i="4"/>
  <c r="Q8" i="4" s="1"/>
  <c r="R8" i="4" s="1"/>
  <c r="S8" i="4" s="1"/>
  <c r="Q6" i="4"/>
  <c r="O7" i="14"/>
  <c r="P9" i="2"/>
  <c r="P6" i="14" s="1"/>
  <c r="R16" i="6" l="1"/>
  <c r="R10" i="14" s="1"/>
  <c r="S16" i="6"/>
  <c r="S10" i="14" s="1"/>
  <c r="S10" i="10"/>
  <c r="S14" i="14" s="1"/>
  <c r="R10" i="10"/>
  <c r="R14" i="14" s="1"/>
  <c r="Q10" i="10"/>
  <c r="E13" i="14"/>
  <c r="E11" i="14"/>
  <c r="Q11" i="14" s="1"/>
  <c r="U8" i="13" l="1"/>
  <c r="U17" i="14" s="1"/>
  <c r="U16" i="14"/>
  <c r="U13" i="3"/>
  <c r="U7" i="14" s="1"/>
  <c r="U9" i="2"/>
  <c r="U6" i="14" s="1"/>
  <c r="U5" i="14"/>
  <c r="U10" i="10"/>
  <c r="U14" i="14" s="1"/>
  <c r="U10" i="5"/>
  <c r="U9" i="14" s="1"/>
  <c r="U11" i="4"/>
  <c r="U8" i="14" s="1"/>
  <c r="W8" i="13" l="1"/>
  <c r="W17" i="14" s="1"/>
  <c r="W9" i="11"/>
  <c r="W15" i="14" s="1"/>
  <c r="W10" i="10"/>
  <c r="W14" i="14" s="1"/>
  <c r="W13" i="8"/>
  <c r="W12" i="14" s="1"/>
  <c r="W10" i="5"/>
  <c r="W9" i="14" s="1"/>
  <c r="W7" i="14"/>
  <c r="W6" i="14"/>
  <c r="W18" i="14" l="1"/>
  <c r="E9" i="8"/>
  <c r="Q9" i="8" s="1"/>
  <c r="E7" i="8"/>
  <c r="Q7" i="8" s="1"/>
  <c r="E6" i="8"/>
  <c r="Q6" i="8" s="1"/>
  <c r="V10" i="5"/>
  <c r="V9" i="14" s="1"/>
  <c r="M13" i="14"/>
  <c r="Q13" i="14" s="1"/>
  <c r="U13" i="8" l="1"/>
  <c r="U12" i="14" s="1"/>
  <c r="U18" i="14" s="1"/>
  <c r="E8" i="2"/>
  <c r="Q8" i="2" s="1"/>
  <c r="E7" i="2"/>
  <c r="Q7" i="2" s="1"/>
  <c r="R7" i="2" s="1"/>
  <c r="S7" i="2" s="1"/>
  <c r="E6" i="2"/>
  <c r="Q6" i="2" s="1"/>
  <c r="E7" i="13"/>
  <c r="Q7" i="13" s="1"/>
  <c r="E6" i="13"/>
  <c r="Q6" i="13" s="1"/>
  <c r="E5" i="13"/>
  <c r="Q5" i="13" s="1"/>
  <c r="E14" i="12"/>
  <c r="Q14" i="12" s="1"/>
  <c r="E11" i="12"/>
  <c r="E10" i="12"/>
  <c r="Q10" i="12" s="1"/>
  <c r="E9" i="12"/>
  <c r="Q9" i="12" s="1"/>
  <c r="E8" i="12"/>
  <c r="Q8" i="12" s="1"/>
  <c r="E9" i="5"/>
  <c r="E8" i="5"/>
  <c r="E7" i="5"/>
  <c r="Q7" i="5" s="1"/>
  <c r="E12" i="3"/>
  <c r="Q12" i="3" s="1"/>
  <c r="E11" i="3"/>
  <c r="Q11" i="3" s="1"/>
  <c r="E10" i="3"/>
  <c r="Q10" i="3" s="1"/>
  <c r="R10" i="3" s="1"/>
  <c r="S10" i="3" s="1"/>
  <c r="E9" i="3"/>
  <c r="Q9" i="3" s="1"/>
  <c r="E8" i="3"/>
  <c r="Q8" i="3" s="1"/>
  <c r="E7" i="3"/>
  <c r="Q7" i="3" s="1"/>
  <c r="E5" i="3"/>
  <c r="Q5" i="3" s="1"/>
  <c r="R5" i="3" s="1"/>
  <c r="S5" i="3" s="1"/>
  <c r="E12" i="1"/>
  <c r="Q12" i="1" s="1"/>
  <c r="E9" i="1"/>
  <c r="Q9" i="1" s="1"/>
  <c r="E8" i="1"/>
  <c r="Q8" i="1" s="1"/>
  <c r="Q7" i="1"/>
  <c r="E6" i="1"/>
  <c r="Q6" i="1" s="1"/>
  <c r="E5" i="1"/>
  <c r="Q5" i="1" s="1"/>
  <c r="R15" i="12" l="1"/>
  <c r="R16" i="14" s="1"/>
  <c r="Q15" i="12"/>
  <c r="S15" i="12"/>
  <c r="S16" i="14" s="1"/>
  <c r="Q8" i="13"/>
  <c r="R13" i="1"/>
  <c r="R9" i="2"/>
  <c r="Q9" i="2"/>
  <c r="S9" i="2"/>
  <c r="S6" i="14" s="1"/>
  <c r="R6" i="14" l="1"/>
  <c r="S8" i="13"/>
  <c r="S17" i="14" s="1"/>
  <c r="R8" i="13"/>
  <c r="R17" i="14" s="1"/>
  <c r="R5" i="14"/>
  <c r="S13" i="1"/>
  <c r="S5" i="14" s="1"/>
  <c r="M5" i="14"/>
  <c r="T8" i="13" l="1"/>
  <c r="T17" i="14" s="1"/>
  <c r="V8" i="13"/>
  <c r="V17" i="14" s="1"/>
  <c r="V16" i="14"/>
  <c r="V9" i="11"/>
  <c r="V15" i="14" s="1"/>
  <c r="V10" i="10"/>
  <c r="V14" i="14" s="1"/>
  <c r="V11" i="4"/>
  <c r="V8" i="14" s="1"/>
  <c r="V9" i="2"/>
  <c r="V6" i="14" s="1"/>
  <c r="V13" i="3"/>
  <c r="V7" i="14" s="1"/>
  <c r="V18" i="14" l="1"/>
  <c r="M10" i="10"/>
  <c r="M14" i="14" s="1"/>
  <c r="E5" i="11"/>
  <c r="Q5" i="11" s="1"/>
  <c r="Q9" i="11" s="1"/>
  <c r="E11" i="8"/>
  <c r="Q11" i="8" s="1"/>
  <c r="E10" i="8"/>
  <c r="M10" i="14"/>
  <c r="E5" i="5"/>
  <c r="Q5" i="5" s="1"/>
  <c r="E7" i="4"/>
  <c r="Q7" i="4" s="1"/>
  <c r="E5" i="4"/>
  <c r="Q5" i="4" s="1"/>
  <c r="E6" i="3"/>
  <c r="Q6" i="3" s="1"/>
  <c r="P5" i="14"/>
  <c r="O5" i="14"/>
  <c r="N5" i="14"/>
  <c r="L5" i="14"/>
  <c r="K5" i="14"/>
  <c r="J5" i="14"/>
  <c r="I5" i="14"/>
  <c r="H5" i="14"/>
  <c r="G5" i="14"/>
  <c r="F5" i="14"/>
  <c r="D5" i="14"/>
  <c r="C5" i="14"/>
  <c r="P12" i="14"/>
  <c r="T9" i="11"/>
  <c r="T15" i="14" s="1"/>
  <c r="C10" i="10"/>
  <c r="C14" i="14" s="1"/>
  <c r="D10" i="10"/>
  <c r="D14" i="14" s="1"/>
  <c r="E10" i="10"/>
  <c r="F10" i="10"/>
  <c r="F14" i="14" s="1"/>
  <c r="G10" i="10"/>
  <c r="G14" i="14" s="1"/>
  <c r="H10" i="10"/>
  <c r="H14" i="14" s="1"/>
  <c r="I10" i="10"/>
  <c r="I14" i="14" s="1"/>
  <c r="J10" i="10"/>
  <c r="J14" i="14" s="1"/>
  <c r="K10" i="10"/>
  <c r="K14" i="14" s="1"/>
  <c r="L10" i="10"/>
  <c r="L14" i="14" s="1"/>
  <c r="N10" i="10"/>
  <c r="N14" i="14" s="1"/>
  <c r="O10" i="10"/>
  <c r="O14" i="14" s="1"/>
  <c r="P10" i="10"/>
  <c r="P14" i="14" s="1"/>
  <c r="C8" i="13"/>
  <c r="C17" i="14" s="1"/>
  <c r="D8" i="13"/>
  <c r="D17" i="14" s="1"/>
  <c r="F8" i="13"/>
  <c r="F17" i="14" s="1"/>
  <c r="G8" i="13"/>
  <c r="G17" i="14" s="1"/>
  <c r="H8" i="13"/>
  <c r="H17" i="14" s="1"/>
  <c r="I8" i="13"/>
  <c r="I17" i="14" s="1"/>
  <c r="J8" i="13"/>
  <c r="J17" i="14" s="1"/>
  <c r="K8" i="13"/>
  <c r="K17" i="14" s="1"/>
  <c r="L8" i="13"/>
  <c r="L17" i="14" s="1"/>
  <c r="M8" i="13"/>
  <c r="M17" i="14" s="1"/>
  <c r="N8" i="13"/>
  <c r="N17" i="14" s="1"/>
  <c r="O8" i="13"/>
  <c r="O17" i="14" s="1"/>
  <c r="P8" i="13"/>
  <c r="P17" i="14" s="1"/>
  <c r="P16" i="14"/>
  <c r="O16" i="14"/>
  <c r="N16" i="14"/>
  <c r="M16" i="14"/>
  <c r="L16" i="14"/>
  <c r="K16" i="14"/>
  <c r="J16" i="14"/>
  <c r="I16" i="14"/>
  <c r="H16" i="14"/>
  <c r="G16" i="14"/>
  <c r="F16" i="14"/>
  <c r="D16" i="14"/>
  <c r="T16" i="14"/>
  <c r="O15" i="14"/>
  <c r="M15" i="14"/>
  <c r="L15" i="14"/>
  <c r="H15" i="14"/>
  <c r="G15" i="14"/>
  <c r="D15" i="14"/>
  <c r="C15" i="14"/>
  <c r="P10" i="14"/>
  <c r="O10" i="14"/>
  <c r="N10" i="14"/>
  <c r="L10" i="14"/>
  <c r="K10" i="14"/>
  <c r="J10" i="14"/>
  <c r="I10" i="14"/>
  <c r="H10" i="14"/>
  <c r="G10" i="14"/>
  <c r="F10" i="14"/>
  <c r="D10" i="14"/>
  <c r="T10" i="5"/>
  <c r="T9" i="14" s="1"/>
  <c r="P10" i="5"/>
  <c r="P9" i="14" s="1"/>
  <c r="O10" i="5"/>
  <c r="O9" i="14" s="1"/>
  <c r="N10" i="5"/>
  <c r="N9" i="14" s="1"/>
  <c r="M10" i="5"/>
  <c r="M9" i="14" s="1"/>
  <c r="L10" i="5"/>
  <c r="L9" i="14" s="1"/>
  <c r="K10" i="5"/>
  <c r="K9" i="14" s="1"/>
  <c r="J10" i="5"/>
  <c r="J9" i="14" s="1"/>
  <c r="I10" i="5"/>
  <c r="I9" i="14" s="1"/>
  <c r="H10" i="5"/>
  <c r="H9" i="14" s="1"/>
  <c r="G10" i="5"/>
  <c r="G9" i="14" s="1"/>
  <c r="F10" i="5"/>
  <c r="F9" i="14" s="1"/>
  <c r="D10" i="5"/>
  <c r="D9" i="14" s="1"/>
  <c r="C10" i="5"/>
  <c r="C9" i="14" s="1"/>
  <c r="P8" i="14"/>
  <c r="O8" i="14"/>
  <c r="N8" i="14"/>
  <c r="M8" i="14"/>
  <c r="L8" i="14"/>
  <c r="K8" i="14"/>
  <c r="J8" i="14"/>
  <c r="I8" i="14"/>
  <c r="H8" i="14"/>
  <c r="G8" i="14"/>
  <c r="F8" i="14"/>
  <c r="D8" i="14"/>
  <c r="C8" i="14"/>
  <c r="P7" i="14"/>
  <c r="N7" i="14"/>
  <c r="M7" i="14"/>
  <c r="L7" i="14"/>
  <c r="K7" i="14"/>
  <c r="J7" i="14"/>
  <c r="I7" i="14"/>
  <c r="H7" i="14"/>
  <c r="G7" i="14"/>
  <c r="F7" i="14"/>
  <c r="D7" i="14"/>
  <c r="C7" i="14"/>
  <c r="O9" i="2"/>
  <c r="O6" i="14" s="1"/>
  <c r="N9" i="2"/>
  <c r="N6" i="14" s="1"/>
  <c r="M9" i="2"/>
  <c r="M6" i="14" s="1"/>
  <c r="L9" i="2"/>
  <c r="L6" i="14" s="1"/>
  <c r="K9" i="2"/>
  <c r="K6" i="14" s="1"/>
  <c r="J9" i="2"/>
  <c r="J6" i="14" s="1"/>
  <c r="I9" i="2"/>
  <c r="I6" i="14" s="1"/>
  <c r="H9" i="2"/>
  <c r="H6" i="14" s="1"/>
  <c r="G9" i="2"/>
  <c r="G6" i="14" s="1"/>
  <c r="F9" i="2"/>
  <c r="F6" i="14" s="1"/>
  <c r="D9" i="2"/>
  <c r="D6" i="14" s="1"/>
  <c r="C9" i="2"/>
  <c r="E14" i="14" l="1"/>
  <c r="Q14" i="14" s="1"/>
  <c r="E17" i="14"/>
  <c r="Q17" i="14" s="1"/>
  <c r="E16" i="14"/>
  <c r="Q16" i="14" s="1"/>
  <c r="E12" i="14"/>
  <c r="Q12" i="14" s="1"/>
  <c r="S8" i="7"/>
  <c r="S11" i="14" s="1"/>
  <c r="R8" i="7"/>
  <c r="R11" i="14" s="1"/>
  <c r="E10" i="14"/>
  <c r="Q10" i="14" s="1"/>
  <c r="E15" i="14"/>
  <c r="Q15" i="14" s="1"/>
  <c r="E9" i="14"/>
  <c r="Q9" i="14" s="1"/>
  <c r="Q10" i="5"/>
  <c r="E8" i="14"/>
  <c r="Q8" i="14" s="1"/>
  <c r="P18" i="14"/>
  <c r="C18" i="14"/>
  <c r="I18" i="14"/>
  <c r="J18" i="14"/>
  <c r="F18" i="14"/>
  <c r="N18" i="14"/>
  <c r="E6" i="14"/>
  <c r="Q6" i="14" s="1"/>
  <c r="M18" i="14"/>
  <c r="H18" i="14"/>
  <c r="L18" i="14"/>
  <c r="K18" i="14"/>
  <c r="G18" i="14"/>
  <c r="E5" i="14"/>
  <c r="Q5" i="14" s="1"/>
  <c r="E13" i="8"/>
  <c r="Q13" i="8" s="1"/>
  <c r="Q10" i="8"/>
  <c r="O18" i="14"/>
  <c r="E7" i="14"/>
  <c r="Q7" i="14" s="1"/>
  <c r="T6" i="4"/>
  <c r="T11" i="4" s="1"/>
  <c r="T8" i="14" s="1"/>
  <c r="T10" i="3"/>
  <c r="T13" i="3" s="1"/>
  <c r="T7" i="14" s="1"/>
  <c r="T10" i="4"/>
  <c r="E9" i="2"/>
  <c r="E8" i="13"/>
  <c r="T10" i="14"/>
  <c r="E15" i="12"/>
  <c r="T10" i="10"/>
  <c r="T14" i="14" s="1"/>
  <c r="E13" i="1"/>
  <c r="Q13" i="1" s="1"/>
  <c r="E10" i="5"/>
  <c r="T13" i="8"/>
  <c r="T12" i="14" s="1"/>
  <c r="Q13" i="3"/>
  <c r="S15" i="14" l="1"/>
  <c r="R15" i="14"/>
  <c r="S10" i="5"/>
  <c r="S9" i="14" s="1"/>
  <c r="R10" i="5"/>
  <c r="R9" i="14" s="1"/>
  <c r="S11" i="4"/>
  <c r="S8" i="14" s="1"/>
  <c r="R11" i="4"/>
  <c r="R8" i="14" s="1"/>
  <c r="S13" i="3"/>
  <c r="S7" i="14" s="1"/>
  <c r="R13" i="3"/>
  <c r="R7" i="14" s="1"/>
  <c r="E18" i="14"/>
  <c r="T5" i="14"/>
  <c r="T18" i="14" s="1"/>
  <c r="S13" i="8" l="1"/>
  <c r="S12" i="14" s="1"/>
  <c r="S18" i="14" s="1"/>
  <c r="R13" i="8"/>
  <c r="R12" i="14" l="1"/>
  <c r="R18" i="14" s="1"/>
  <c r="D18" i="14"/>
  <c r="Q18" i="14" s="1"/>
</calcChain>
</file>

<file path=xl/sharedStrings.xml><?xml version="1.0" encoding="utf-8"?>
<sst xmlns="http://schemas.openxmlformats.org/spreadsheetml/2006/main" count="403" uniqueCount="126">
  <si>
    <t>Kód programu – kód podprogramu (aktivity)</t>
  </si>
  <si>
    <t>Názov programu – názov podprogramu (aktivity)</t>
  </si>
  <si>
    <t>Spolu</t>
  </si>
  <si>
    <t>Plánovanie, manažment, kontrola</t>
  </si>
  <si>
    <t>Manažment investícií</t>
  </si>
  <si>
    <t>Správa daní a poplatkov</t>
  </si>
  <si>
    <t>Kontrolná činnosť,petície,sťaž.</t>
  </si>
  <si>
    <t>Propagácia a prezentácia (marketing)</t>
  </si>
  <si>
    <t>Propagácia a prezentácia mesta</t>
  </si>
  <si>
    <t>Internetová komunikácia</t>
  </si>
  <si>
    <t>Mestské noviny – Fiľakovské zvesti</t>
  </si>
  <si>
    <t>Interné služby</t>
  </si>
  <si>
    <t>Správne konanie</t>
  </si>
  <si>
    <t>Činnosť samosprávnych orgánov mesta</t>
  </si>
  <si>
    <t>Vzdelávanie zamestnancov mesta</t>
  </si>
  <si>
    <t>Archív, registratúra</t>
  </si>
  <si>
    <t>Mestský informačný systém</t>
  </si>
  <si>
    <t>Služby pre občanov</t>
  </si>
  <si>
    <t>Činnosť matriky</t>
  </si>
  <si>
    <t>Osvedčovanie listín a podpisov</t>
  </si>
  <si>
    <t>Evidencia obyvateľstva</t>
  </si>
  <si>
    <t>Služby podnikateľom</t>
  </si>
  <si>
    <t>Úradná tabuľa</t>
  </si>
  <si>
    <t>Kamerový systém mesta</t>
  </si>
  <si>
    <t>Civilná ochrana</t>
  </si>
  <si>
    <t xml:space="preserve">Požiarna ochrana </t>
  </si>
  <si>
    <t>Verejnoprospešné služby</t>
  </si>
  <si>
    <t>Nakladanie so zmesovým KO</t>
  </si>
  <si>
    <t xml:space="preserve">Nakladanie so separovaným KO </t>
  </si>
  <si>
    <t>Mechanizácia,doprava, údržba</t>
  </si>
  <si>
    <t>Verejné osvetlenie a mestský rozhlas</t>
  </si>
  <si>
    <t>Výstavba MK</t>
  </si>
  <si>
    <t>Vzdelávanie</t>
  </si>
  <si>
    <t>Materské školy</t>
  </si>
  <si>
    <t>Základné školy</t>
  </si>
  <si>
    <t>Školský úrad</t>
  </si>
  <si>
    <t>Neformálne vzdel. pre deti a mládež</t>
  </si>
  <si>
    <t>Š p o r t</t>
  </si>
  <si>
    <t>Kultúra v meste (činnosť MsKS)</t>
  </si>
  <si>
    <t>Prostredie pre život</t>
  </si>
  <si>
    <t>Sociálne služby</t>
  </si>
  <si>
    <t>Organizovanie stravovania dôchodcov</t>
  </si>
  <si>
    <t>Osobitný príjemca</t>
  </si>
  <si>
    <t>Podporná činnosť</t>
  </si>
  <si>
    <t>Mestský úrad</t>
  </si>
  <si>
    <t>Spol.obecný úrad</t>
  </si>
  <si>
    <t>610 Mzdy</t>
  </si>
  <si>
    <t>620 Odvody</t>
  </si>
  <si>
    <t>630 Materiálové výdavky</t>
  </si>
  <si>
    <t>631 Cestovné</t>
  </si>
  <si>
    <t>632 Energia, voda, komunikácie</t>
  </si>
  <si>
    <t>633 Materiál</t>
  </si>
  <si>
    <t>634 Dopravné</t>
  </si>
  <si>
    <t>635 Údržba a opravy</t>
  </si>
  <si>
    <t>636 Nájomné</t>
  </si>
  <si>
    <t>637 Služby</t>
  </si>
  <si>
    <t>640 Bežné transfery</t>
  </si>
  <si>
    <t>650 Úroky</t>
  </si>
  <si>
    <t>700 Kapitálové výdavky</t>
  </si>
  <si>
    <t>800 Splácanie istín</t>
  </si>
  <si>
    <t>Kultúra a spoločenské aktivity</t>
  </si>
  <si>
    <t xml:space="preserve">Kód programu </t>
  </si>
  <si>
    <t xml:space="preserve">Názov programu </t>
  </si>
  <si>
    <t>Propagácia a prezentácia</t>
  </si>
  <si>
    <t>Bezpečnosť, právo, poriadok</t>
  </si>
  <si>
    <t>Šport</t>
  </si>
  <si>
    <t>Kultúra a spol.aktivity</t>
  </si>
  <si>
    <t>Voľby</t>
  </si>
  <si>
    <t>Aktivačná činnosť, MOS</t>
  </si>
  <si>
    <t>Realizácia nár. projektov</t>
  </si>
  <si>
    <t>Regionálna, národná a medzinárodná spolupráca</t>
  </si>
  <si>
    <t>Prevádzka športového areálu a ihrísk</t>
  </si>
  <si>
    <t>Podpora športových aktivít</t>
  </si>
  <si>
    <t>Knižnica (činnosť HMF)</t>
  </si>
  <si>
    <t>Starostlivosť  o hnuteľné kult.dedičstvo a kultúrne pamiatky mesta (činnosť HMF)</t>
  </si>
  <si>
    <t>Novohradské turistické a informačné centrum (činnosť HMF)</t>
  </si>
  <si>
    <t>Podpora kultúrnych a spoločenských aktivít vykonávaných o.z.</t>
  </si>
  <si>
    <t>Majetkovoprávne vysporiadenie a správa nehnuteľností vo vlastníctve mesta</t>
  </si>
  <si>
    <t>Správa služobných motorových vozidiel - MsÚ</t>
  </si>
  <si>
    <t>Organizácia  občianskych obradov</t>
  </si>
  <si>
    <t>Výstavba a rekonštrukcia MK</t>
  </si>
  <si>
    <t>Údržba cestnej a priľahlej zelene (VPS)</t>
  </si>
  <si>
    <t>Miestne komunikácie</t>
  </si>
  <si>
    <t>Územné a stavebné konanie</t>
  </si>
  <si>
    <t>Vynútené akcie</t>
  </si>
  <si>
    <t>Ochrana prírody a krajiny</t>
  </si>
  <si>
    <t>Odpadové hospodárstvo</t>
  </si>
  <si>
    <t>6.1.1</t>
  </si>
  <si>
    <t>6.1.2</t>
  </si>
  <si>
    <t>6.1.3</t>
  </si>
  <si>
    <t>6.1.4</t>
  </si>
  <si>
    <t>Správa mestského parku</t>
  </si>
  <si>
    <t>Správa tržnice</t>
  </si>
  <si>
    <t>Cintorínske služby</t>
  </si>
  <si>
    <t>Manažment a ekonomické služby VPS</t>
  </si>
  <si>
    <t>Kompostáreň</t>
  </si>
  <si>
    <t>Inertná skládka</t>
  </si>
  <si>
    <t>Oprava a údržba MK a verejných priestranstiev (VPS)</t>
  </si>
  <si>
    <t>Verejný poriadok a bezpečnosť (Mestská polícia)</t>
  </si>
  <si>
    <t>Miestna občianska poriadková služba (MOPS)</t>
  </si>
  <si>
    <t>Bezpečnosť</t>
  </si>
  <si>
    <t>Podpora školskej dochádzky</t>
  </si>
  <si>
    <t>Záujmové vzdelávanie  (ZUŠ, ŠKD)</t>
  </si>
  <si>
    <t>Školské stravovanie (MŠ, ZŠ)</t>
  </si>
  <si>
    <t>Jednorázová sociálna výpomoc</t>
  </si>
  <si>
    <t>Opatrovateľská a prepravná služba  (n.o. Nezábudka )</t>
  </si>
  <si>
    <t>Denný stacionár</t>
  </si>
  <si>
    <t>Dotácie pre deti (ÚPSVR)</t>
  </si>
  <si>
    <t>Zariadenie domova seniorov (n.o. Nezábudka)</t>
  </si>
  <si>
    <t>Sociálne služby (národné projekt)</t>
  </si>
  <si>
    <t>12.7.1</t>
  </si>
  <si>
    <t>12.7.2</t>
  </si>
  <si>
    <t>Terénna sociálna práca</t>
  </si>
  <si>
    <t>Komunitné centrum</t>
  </si>
  <si>
    <t>Vedenie mesta</t>
  </si>
  <si>
    <t>Strategické plánovanie</t>
  </si>
  <si>
    <t>Rozpočtovnícto a audit</t>
  </si>
  <si>
    <t>Členstvo v organizáciách a združeniach</t>
  </si>
  <si>
    <t>Znalecké a poradenské služby</t>
  </si>
  <si>
    <t>Spolu 2021</t>
  </si>
  <si>
    <t>Skutočnosť 2019</t>
  </si>
  <si>
    <t>Spolu 2022</t>
  </si>
  <si>
    <t>Skutočnosť 2020</t>
  </si>
  <si>
    <t>Schválený rozpočet 2021</t>
  </si>
  <si>
    <t>Očakávaná skutočnosť 2021</t>
  </si>
  <si>
    <t>Skutočnosť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</si>
</sst>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center" wrapText="1"/>
    </xf>
    <xf numFmtId="16" fontId="1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0" fillId="0" borderId="0" xfId="0" applyBorder="1"/>
    <xf numFmtId="2" fontId="0" fillId="0" borderId="0" xfId="0" applyNumberFormat="1" applyBorder="1"/>
    <xf numFmtId="0" fontId="2" fillId="0" borderId="8" xfId="0" applyFont="1" applyBorder="1" applyAlignment="1">
      <alignment vertical="top" wrapText="1"/>
    </xf>
    <xf numFmtId="0" fontId="5" fillId="0" borderId="0" xfId="0" applyFont="1"/>
    <xf numFmtId="0" fontId="2" fillId="0" borderId="7" xfId="0" applyFont="1" applyBorder="1" applyAlignment="1">
      <alignment horizontal="center" vertical="center" wrapText="1"/>
    </xf>
    <xf numFmtId="2" fontId="0" fillId="0" borderId="0" xfId="0" applyNumberFormat="1"/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5" fillId="0" borderId="0" xfId="0" applyFont="1"/>
    <xf numFmtId="0" fontId="7" fillId="0" borderId="0" xfId="0" applyFont="1"/>
    <xf numFmtId="0" fontId="3" fillId="0" borderId="19" xfId="0" applyFont="1" applyBorder="1" applyAlignment="1">
      <alignment vertical="center" wrapText="1"/>
    </xf>
    <xf numFmtId="164" fontId="0" fillId="0" borderId="6" xfId="0" applyNumberFormat="1" applyBorder="1" applyAlignment="1">
      <alignment vertical="center"/>
    </xf>
    <xf numFmtId="164" fontId="0" fillId="3" borderId="6" xfId="0" applyNumberFormat="1" applyFill="1" applyBorder="1" applyAlignment="1">
      <alignment vertical="center"/>
    </xf>
    <xf numFmtId="164" fontId="0" fillId="5" borderId="6" xfId="0" applyNumberFormat="1" applyFill="1" applyBorder="1" applyAlignment="1">
      <alignment vertical="center"/>
    </xf>
    <xf numFmtId="164" fontId="8" fillId="2" borderId="3" xfId="0" applyNumberFormat="1" applyFon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15" fillId="0" borderId="6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64" fontId="15" fillId="0" borderId="3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164" fontId="0" fillId="5" borderId="3" xfId="0" applyNumberForma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164" fontId="0" fillId="5" borderId="5" xfId="0" applyNumberFormat="1" applyFill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4" fontId="5" fillId="0" borderId="8" xfId="0" applyNumberFormat="1" applyFont="1" applyBorder="1" applyAlignment="1">
      <alignment vertical="center"/>
    </xf>
    <xf numFmtId="164" fontId="5" fillId="3" borderId="8" xfId="0" applyNumberFormat="1" applyFont="1" applyFill="1" applyBorder="1" applyAlignment="1">
      <alignment vertical="center"/>
    </xf>
    <xf numFmtId="164" fontId="5" fillId="5" borderId="8" xfId="0" applyNumberFormat="1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vertical="center"/>
    </xf>
    <xf numFmtId="164" fontId="16" fillId="0" borderId="8" xfId="0" applyNumberFormat="1" applyFont="1" applyBorder="1" applyAlignment="1">
      <alignment vertical="center"/>
    </xf>
    <xf numFmtId="164" fontId="14" fillId="0" borderId="25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164" fontId="9" fillId="2" borderId="6" xfId="0" applyNumberFormat="1" applyFont="1" applyFill="1" applyBorder="1" applyAlignment="1">
      <alignment vertical="center"/>
    </xf>
    <xf numFmtId="164" fontId="9" fillId="4" borderId="6" xfId="0" applyNumberFormat="1" applyFont="1" applyFill="1" applyBorder="1" applyAlignment="1">
      <alignment vertical="center"/>
    </xf>
    <xf numFmtId="164" fontId="7" fillId="0" borderId="23" xfId="0" applyNumberFormat="1" applyFont="1" applyBorder="1" applyAlignment="1">
      <alignment vertical="center"/>
    </xf>
    <xf numFmtId="164" fontId="9" fillId="4" borderId="3" xfId="0" applyNumberFormat="1" applyFont="1" applyFill="1" applyBorder="1" applyAlignment="1">
      <alignment vertical="center"/>
    </xf>
    <xf numFmtId="164" fontId="7" fillId="0" borderId="36" xfId="0" applyNumberFormat="1" applyFont="1" applyBorder="1" applyAlignment="1">
      <alignment vertical="center"/>
    </xf>
    <xf numFmtId="164" fontId="9" fillId="4" borderId="5" xfId="0" applyNumberFormat="1" applyFont="1" applyFill="1" applyBorder="1" applyAlignment="1">
      <alignment vertical="center"/>
    </xf>
    <xf numFmtId="164" fontId="8" fillId="4" borderId="8" xfId="0" applyNumberFormat="1" applyFont="1" applyFill="1" applyBorder="1" applyAlignment="1">
      <alignment vertical="center"/>
    </xf>
    <xf numFmtId="164" fontId="0" fillId="0" borderId="3" xfId="0" applyNumberFormat="1" applyFill="1" applyBorder="1" applyAlignment="1">
      <alignment vertical="center"/>
    </xf>
    <xf numFmtId="164" fontId="0" fillId="0" borderId="3" xfId="0" applyNumberFormat="1" applyFont="1" applyBorder="1" applyAlignment="1">
      <alignment vertical="center"/>
    </xf>
    <xf numFmtId="164" fontId="7" fillId="0" borderId="14" xfId="0" applyNumberFormat="1" applyFont="1" applyFill="1" applyBorder="1" applyAlignment="1">
      <alignment vertical="center"/>
    </xf>
    <xf numFmtId="164" fontId="0" fillId="0" borderId="14" xfId="0" applyNumberFormat="1" applyFill="1" applyBorder="1" applyAlignment="1">
      <alignment vertical="center"/>
    </xf>
    <xf numFmtId="164" fontId="9" fillId="2" borderId="3" xfId="0" applyNumberFormat="1" applyFon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6" xfId="0" applyNumberFormat="1" applyFont="1" applyBorder="1" applyAlignment="1">
      <alignment vertical="center"/>
    </xf>
    <xf numFmtId="165" fontId="0" fillId="3" borderId="6" xfId="0" applyNumberFormat="1" applyFont="1" applyFill="1" applyBorder="1" applyAlignment="1">
      <alignment vertical="center"/>
    </xf>
    <xf numFmtId="165" fontId="0" fillId="5" borderId="6" xfId="0" applyNumberFormat="1" applyFill="1" applyBorder="1" applyAlignment="1">
      <alignment vertical="center"/>
    </xf>
    <xf numFmtId="165" fontId="15" fillId="0" borderId="6" xfId="0" applyNumberFormat="1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0" fillId="0" borderId="3" xfId="0" applyNumberFormat="1" applyBorder="1" applyAlignment="1">
      <alignment vertical="center"/>
    </xf>
    <xf numFmtId="165" fontId="0" fillId="3" borderId="3" xfId="0" applyNumberFormat="1" applyFill="1" applyBorder="1" applyAlignment="1">
      <alignment vertical="center"/>
    </xf>
    <xf numFmtId="165" fontId="0" fillId="5" borderId="3" xfId="0" applyNumberFormat="1" applyFill="1" applyBorder="1" applyAlignment="1">
      <alignment vertical="center"/>
    </xf>
    <xf numFmtId="165" fontId="0" fillId="0" borderId="3" xfId="0" applyNumberFormat="1" applyFont="1" applyBorder="1" applyAlignment="1">
      <alignment vertical="center"/>
    </xf>
    <xf numFmtId="165" fontId="15" fillId="0" borderId="3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applyNumberFormat="1" applyFill="1" applyBorder="1" applyAlignment="1">
      <alignment vertical="center"/>
    </xf>
    <xf numFmtId="165" fontId="0" fillId="5" borderId="5" xfId="0" applyNumberFormat="1" applyFill="1" applyBorder="1" applyAlignment="1">
      <alignment vertical="center"/>
    </xf>
    <xf numFmtId="165" fontId="0" fillId="0" borderId="5" xfId="0" applyNumberFormat="1" applyFont="1" applyBorder="1" applyAlignment="1">
      <alignment vertical="center"/>
    </xf>
    <xf numFmtId="165" fontId="15" fillId="0" borderId="5" xfId="0" applyNumberFormat="1" applyFont="1" applyBorder="1" applyAlignment="1">
      <alignment vertical="center"/>
    </xf>
    <xf numFmtId="165" fontId="7" fillId="0" borderId="5" xfId="0" applyNumberFormat="1" applyFont="1" applyBorder="1" applyAlignment="1">
      <alignment vertical="center"/>
    </xf>
    <xf numFmtId="165" fontId="5" fillId="0" borderId="8" xfId="0" applyNumberFormat="1" applyFont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5" fillId="5" borderId="8" xfId="0" applyNumberFormat="1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vertical="center"/>
    </xf>
    <xf numFmtId="165" fontId="16" fillId="0" borderId="8" xfId="0" applyNumberFormat="1" applyFont="1" applyBorder="1" applyAlignment="1">
      <alignment vertical="center"/>
    </xf>
    <xf numFmtId="165" fontId="8" fillId="2" borderId="3" xfId="0" applyNumberFormat="1" applyFont="1" applyFill="1" applyBorder="1" applyAlignment="1">
      <alignment vertical="center"/>
    </xf>
    <xf numFmtId="165" fontId="7" fillId="0" borderId="23" xfId="0" applyNumberFormat="1" applyFont="1" applyBorder="1" applyAlignment="1">
      <alignment vertical="center"/>
    </xf>
    <xf numFmtId="165" fontId="7" fillId="0" borderId="36" xfId="0" applyNumberFormat="1" applyFont="1" applyBorder="1" applyAlignment="1">
      <alignment vertical="center"/>
    </xf>
    <xf numFmtId="165" fontId="0" fillId="0" borderId="6" xfId="0" applyNumberFormat="1" applyFill="1" applyBorder="1" applyAlignment="1">
      <alignment vertical="center"/>
    </xf>
    <xf numFmtId="165" fontId="0" fillId="0" borderId="3" xfId="0" applyNumberFormat="1" applyFill="1" applyBorder="1" applyAlignment="1">
      <alignment vertical="center"/>
    </xf>
    <xf numFmtId="165" fontId="15" fillId="0" borderId="3" xfId="0" applyNumberFormat="1" applyFont="1" applyFill="1" applyBorder="1" applyAlignment="1">
      <alignment vertical="center"/>
    </xf>
    <xf numFmtId="165" fontId="7" fillId="0" borderId="36" xfId="0" applyNumberFormat="1" applyFont="1" applyFill="1" applyBorder="1" applyAlignment="1">
      <alignment vertical="center"/>
    </xf>
    <xf numFmtId="165" fontId="0" fillId="0" borderId="19" xfId="0" applyNumberFormat="1" applyBorder="1" applyAlignment="1">
      <alignment vertical="center"/>
    </xf>
    <xf numFmtId="165" fontId="7" fillId="0" borderId="35" xfId="0" applyNumberFormat="1" applyFont="1" applyBorder="1" applyAlignment="1">
      <alignment vertical="center"/>
    </xf>
    <xf numFmtId="165" fontId="5" fillId="0" borderId="25" xfId="0" applyNumberFormat="1" applyFont="1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0" fillId="5" borderId="19" xfId="0" applyNumberFormat="1" applyFill="1" applyBorder="1" applyAlignment="1">
      <alignment vertical="center"/>
    </xf>
    <xf numFmtId="165" fontId="0" fillId="3" borderId="6" xfId="0" applyNumberFormat="1" applyFill="1" applyBorder="1" applyAlignment="1">
      <alignment vertical="center"/>
    </xf>
    <xf numFmtId="165" fontId="0" fillId="3" borderId="19" xfId="0" applyNumberFormat="1" applyFill="1" applyBorder="1" applyAlignment="1">
      <alignment vertical="center"/>
    </xf>
    <xf numFmtId="165" fontId="0" fillId="0" borderId="5" xfId="0" applyNumberFormat="1" applyFill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165" fontId="14" fillId="0" borderId="25" xfId="0" applyNumberFormat="1" applyFont="1" applyBorder="1" applyAlignment="1">
      <alignment vertical="center"/>
    </xf>
    <xf numFmtId="165" fontId="8" fillId="2" borderId="5" xfId="0" applyNumberFormat="1" applyFont="1" applyFill="1" applyBorder="1" applyAlignment="1">
      <alignment vertical="center"/>
    </xf>
    <xf numFmtId="164" fontId="0" fillId="0" borderId="21" xfId="0" applyNumberFormat="1" applyFont="1" applyBorder="1" applyAlignment="1">
      <alignment vertical="center"/>
    </xf>
    <xf numFmtId="164" fontId="0" fillId="3" borderId="21" xfId="0" applyNumberFormat="1" applyFont="1" applyFill="1" applyBorder="1" applyAlignment="1">
      <alignment vertical="center"/>
    </xf>
    <xf numFmtId="164" fontId="0" fillId="5" borderId="21" xfId="0" applyNumberFormat="1" applyFont="1" applyFill="1" applyBorder="1" applyAlignment="1">
      <alignment vertical="center"/>
    </xf>
    <xf numFmtId="164" fontId="8" fillId="2" borderId="21" xfId="0" applyNumberFormat="1" applyFont="1" applyFill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7" fillId="0" borderId="21" xfId="0" applyNumberFormat="1" applyFont="1" applyBorder="1" applyAlignment="1">
      <alignment vertical="center"/>
    </xf>
    <xf numFmtId="164" fontId="15" fillId="0" borderId="21" xfId="0" applyNumberFormat="1" applyFont="1" applyBorder="1" applyAlignment="1">
      <alignment vertical="center"/>
    </xf>
    <xf numFmtId="164" fontId="7" fillId="0" borderId="24" xfId="0" applyNumberFormat="1" applyFont="1" applyFill="1" applyBorder="1" applyAlignment="1">
      <alignment vertical="center"/>
    </xf>
    <xf numFmtId="164" fontId="0" fillId="0" borderId="24" xfId="0" applyNumberFormat="1" applyFill="1" applyBorder="1" applyAlignment="1">
      <alignment vertical="center"/>
    </xf>
    <xf numFmtId="164" fontId="0" fillId="0" borderId="39" xfId="0" applyNumberFormat="1" applyFont="1" applyBorder="1" applyAlignment="1">
      <alignment vertical="center"/>
    </xf>
    <xf numFmtId="164" fontId="0" fillId="3" borderId="39" xfId="0" applyNumberFormat="1" applyFont="1" applyFill="1" applyBorder="1" applyAlignment="1">
      <alignment vertical="center"/>
    </xf>
    <xf numFmtId="164" fontId="0" fillId="5" borderId="39" xfId="0" applyNumberFormat="1" applyFont="1" applyFill="1" applyBorder="1" applyAlignment="1">
      <alignment vertical="center"/>
    </xf>
    <xf numFmtId="164" fontId="8" fillId="2" borderId="39" xfId="0" applyNumberFormat="1" applyFont="1" applyFill="1" applyBorder="1" applyAlignment="1">
      <alignment vertical="center"/>
    </xf>
    <xf numFmtId="164" fontId="0" fillId="0" borderId="39" xfId="0" applyNumberFormat="1" applyBorder="1" applyAlignment="1">
      <alignment vertical="center"/>
    </xf>
    <xf numFmtId="164" fontId="7" fillId="0" borderId="39" xfId="0" applyNumberFormat="1" applyFont="1" applyBorder="1" applyAlignment="1">
      <alignment vertical="center"/>
    </xf>
    <xf numFmtId="164" fontId="15" fillId="0" borderId="39" xfId="0" applyNumberFormat="1" applyFont="1" applyBorder="1" applyAlignment="1">
      <alignment vertical="center"/>
    </xf>
    <xf numFmtId="164" fontId="7" fillId="0" borderId="51" xfId="0" applyNumberFormat="1" applyFont="1" applyFill="1" applyBorder="1" applyAlignment="1">
      <alignment vertical="center"/>
    </xf>
    <xf numFmtId="164" fontId="0" fillId="0" borderId="51" xfId="0" applyNumberFormat="1" applyFill="1" applyBorder="1" applyAlignment="1">
      <alignment vertical="center"/>
    </xf>
    <xf numFmtId="165" fontId="9" fillId="4" borderId="6" xfId="0" applyNumberFormat="1" applyFont="1" applyFill="1" applyBorder="1" applyAlignment="1">
      <alignment vertical="center"/>
    </xf>
    <xf numFmtId="165" fontId="9" fillId="4" borderId="3" xfId="0" applyNumberFormat="1" applyFont="1" applyFill="1" applyBorder="1" applyAlignment="1">
      <alignment vertical="center"/>
    </xf>
    <xf numFmtId="165" fontId="9" fillId="4" borderId="5" xfId="0" applyNumberFormat="1" applyFont="1" applyFill="1" applyBorder="1" applyAlignment="1">
      <alignment vertical="center"/>
    </xf>
    <xf numFmtId="165" fontId="8" fillId="4" borderId="8" xfId="0" applyNumberFormat="1" applyFont="1" applyFill="1" applyBorder="1" applyAlignment="1">
      <alignment vertical="center"/>
    </xf>
    <xf numFmtId="165" fontId="5" fillId="0" borderId="9" xfId="0" applyNumberFormat="1" applyFont="1" applyBorder="1" applyAlignment="1">
      <alignment vertical="center"/>
    </xf>
    <xf numFmtId="165" fontId="0" fillId="5" borderId="6" xfId="0" applyNumberFormat="1" applyFont="1" applyFill="1" applyBorder="1" applyAlignment="1">
      <alignment vertical="center"/>
    </xf>
    <xf numFmtId="165" fontId="0" fillId="3" borderId="3" xfId="0" applyNumberFormat="1" applyFont="1" applyFill="1" applyBorder="1" applyAlignment="1">
      <alignment vertical="center"/>
    </xf>
    <xf numFmtId="165" fontId="0" fillId="5" borderId="3" xfId="0" applyNumberFormat="1" applyFont="1" applyFill="1" applyBorder="1" applyAlignment="1">
      <alignment vertical="center"/>
    </xf>
    <xf numFmtId="165" fontId="0" fillId="0" borderId="19" xfId="0" applyNumberFormat="1" applyFont="1" applyBorder="1" applyAlignment="1">
      <alignment vertical="center"/>
    </xf>
    <xf numFmtId="165" fontId="0" fillId="3" borderId="5" xfId="0" applyNumberFormat="1" applyFont="1" applyFill="1" applyBorder="1" applyAlignment="1">
      <alignment vertical="center"/>
    </xf>
    <xf numFmtId="165" fontId="0" fillId="5" borderId="5" xfId="0" applyNumberFormat="1" applyFont="1" applyFill="1" applyBorder="1" applyAlignment="1">
      <alignment vertical="center"/>
    </xf>
    <xf numFmtId="165" fontId="15" fillId="0" borderId="19" xfId="0" applyNumberFormat="1" applyFont="1" applyBorder="1" applyAlignment="1">
      <alignment vertical="center"/>
    </xf>
    <xf numFmtId="165" fontId="7" fillId="0" borderId="22" xfId="0" applyNumberFormat="1" applyFont="1" applyBorder="1" applyAlignment="1">
      <alignment vertical="center"/>
    </xf>
    <xf numFmtId="165" fontId="5" fillId="0" borderId="38" xfId="0" applyNumberFormat="1" applyFont="1" applyBorder="1" applyAlignment="1">
      <alignment vertical="center"/>
    </xf>
    <xf numFmtId="164" fontId="14" fillId="0" borderId="9" xfId="0" applyNumberFormat="1" applyFont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165" fontId="5" fillId="0" borderId="52" xfId="0" applyNumberFormat="1" applyFont="1" applyBorder="1" applyAlignment="1">
      <alignment vertical="center"/>
    </xf>
    <xf numFmtId="165" fontId="0" fillId="3" borderId="39" xfId="0" applyNumberFormat="1" applyFill="1" applyBorder="1" applyAlignment="1">
      <alignment vertical="center"/>
    </xf>
    <xf numFmtId="165" fontId="0" fillId="5" borderId="39" xfId="0" applyNumberFormat="1" applyFill="1" applyBorder="1" applyAlignment="1">
      <alignment vertical="center"/>
    </xf>
    <xf numFmtId="165" fontId="8" fillId="2" borderId="39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5" fillId="0" borderId="25" xfId="0" applyFont="1" applyBorder="1" applyAlignment="1">
      <alignment vertical="top" wrapText="1"/>
    </xf>
    <xf numFmtId="164" fontId="9" fillId="2" borderId="5" xfId="0" applyNumberFormat="1" applyFont="1" applyFill="1" applyBorder="1" applyAlignment="1">
      <alignment vertical="center"/>
    </xf>
    <xf numFmtId="0" fontId="18" fillId="0" borderId="3" xfId="0" applyFont="1" applyBorder="1" applyAlignment="1">
      <alignment vertical="top" wrapText="1"/>
    </xf>
    <xf numFmtId="0" fontId="5" fillId="0" borderId="8" xfId="0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/>
    </xf>
    <xf numFmtId="165" fontId="0" fillId="5" borderId="8" xfId="0" applyNumberFormat="1" applyFill="1" applyBorder="1" applyAlignment="1">
      <alignment vertical="center"/>
    </xf>
    <xf numFmtId="165" fontId="8" fillId="2" borderId="19" xfId="0" applyNumberFormat="1" applyFont="1" applyFill="1" applyBorder="1" applyAlignment="1">
      <alignment vertical="center"/>
    </xf>
    <xf numFmtId="0" fontId="3" fillId="0" borderId="19" xfId="0" applyFont="1" applyBorder="1" applyAlignment="1">
      <alignment vertical="top" wrapText="1"/>
    </xf>
    <xf numFmtId="164" fontId="8" fillId="2" borderId="25" xfId="0" applyNumberFormat="1" applyFont="1" applyFill="1" applyBorder="1" applyAlignment="1">
      <alignment vertical="center"/>
    </xf>
    <xf numFmtId="164" fontId="0" fillId="0" borderId="6" xfId="0" applyNumberFormat="1" applyFont="1" applyBorder="1" applyAlignment="1">
      <alignment vertical="center"/>
    </xf>
    <xf numFmtId="164" fontId="0" fillId="3" borderId="6" xfId="0" applyNumberFormat="1" applyFont="1" applyFill="1" applyBorder="1" applyAlignment="1">
      <alignment vertical="center"/>
    </xf>
    <xf numFmtId="164" fontId="0" fillId="5" borderId="6" xfId="0" applyNumberFormat="1" applyFont="1" applyFill="1" applyBorder="1" applyAlignment="1">
      <alignment vertical="center"/>
    </xf>
    <xf numFmtId="164" fontId="8" fillId="2" borderId="23" xfId="0" applyNumberFormat="1" applyFont="1" applyFill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9" fillId="4" borderId="23" xfId="0" applyNumberFormat="1" applyFont="1" applyFill="1" applyBorder="1" applyAlignment="1">
      <alignment vertical="center"/>
    </xf>
    <xf numFmtId="164" fontId="0" fillId="3" borderId="3" xfId="0" applyNumberFormat="1" applyFont="1" applyFill="1" applyBorder="1" applyAlignment="1">
      <alignment vertical="center"/>
    </xf>
    <xf numFmtId="164" fontId="0" fillId="5" borderId="3" xfId="0" applyNumberFormat="1" applyFont="1" applyFill="1" applyBorder="1" applyAlignment="1">
      <alignment vertical="center"/>
    </xf>
    <xf numFmtId="164" fontId="0" fillId="0" borderId="19" xfId="0" applyNumberFormat="1" applyFont="1" applyBorder="1" applyAlignment="1">
      <alignment vertical="center"/>
    </xf>
    <xf numFmtId="164" fontId="0" fillId="3" borderId="19" xfId="0" applyNumberFormat="1" applyFont="1" applyFill="1" applyBorder="1" applyAlignment="1">
      <alignment vertical="center"/>
    </xf>
    <xf numFmtId="164" fontId="0" fillId="5" borderId="19" xfId="0" applyNumberFormat="1" applyFont="1" applyFill="1" applyBorder="1" applyAlignment="1">
      <alignment vertical="center"/>
    </xf>
    <xf numFmtId="164" fontId="8" fillId="2" borderId="22" xfId="0" applyNumberFormat="1" applyFont="1" applyFill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9" fillId="4" borderId="22" xfId="0" applyNumberFormat="1" applyFont="1" applyFill="1" applyBorder="1" applyAlignment="1">
      <alignment vertical="center"/>
    </xf>
    <xf numFmtId="0" fontId="4" fillId="0" borderId="3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6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vertical="center" wrapText="1"/>
    </xf>
    <xf numFmtId="0" fontId="6" fillId="2" borderId="49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vertical="center" wrapText="1"/>
    </xf>
    <xf numFmtId="16" fontId="1" fillId="6" borderId="13" xfId="0" applyNumberFormat="1" applyFont="1" applyFill="1" applyBorder="1" applyAlignment="1">
      <alignment vertical="top" wrapText="1"/>
    </xf>
    <xf numFmtId="16" fontId="1" fillId="6" borderId="18" xfId="0" applyNumberFormat="1" applyFont="1" applyFill="1" applyBorder="1" applyAlignment="1">
      <alignment vertical="top" wrapText="1"/>
    </xf>
    <xf numFmtId="16" fontId="1" fillId="6" borderId="15" xfId="0" applyNumberFormat="1" applyFont="1" applyFill="1" applyBorder="1" applyAlignment="1">
      <alignment vertical="top" wrapText="1"/>
    </xf>
    <xf numFmtId="0" fontId="2" fillId="6" borderId="7" xfId="0" applyFont="1" applyFill="1" applyBorder="1" applyAlignment="1">
      <alignment horizontal="center" vertical="center" wrapText="1"/>
    </xf>
    <xf numFmtId="16" fontId="1" fillId="6" borderId="32" xfId="0" applyNumberFormat="1" applyFont="1" applyFill="1" applyBorder="1" applyAlignment="1">
      <alignment vertical="center" wrapText="1"/>
    </xf>
    <xf numFmtId="16" fontId="1" fillId="6" borderId="18" xfId="0" applyNumberFormat="1" applyFont="1" applyFill="1" applyBorder="1" applyAlignment="1">
      <alignment vertical="center" wrapText="1"/>
    </xf>
    <xf numFmtId="16" fontId="1" fillId="6" borderId="13" xfId="0" applyNumberFormat="1" applyFont="1" applyFill="1" applyBorder="1" applyAlignment="1">
      <alignment vertical="center" wrapText="1"/>
    </xf>
    <xf numFmtId="164" fontId="9" fillId="0" borderId="21" xfId="0" applyNumberFormat="1" applyFont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164" fontId="9" fillId="0" borderId="39" xfId="0" applyNumberFormat="1" applyFont="1" applyBorder="1" applyAlignment="1">
      <alignment vertical="center"/>
    </xf>
    <xf numFmtId="165" fontId="7" fillId="0" borderId="21" xfId="0" applyNumberFormat="1" applyFont="1" applyBorder="1" applyAlignment="1">
      <alignment vertical="center"/>
    </xf>
    <xf numFmtId="165" fontId="7" fillId="0" borderId="39" xfId="0" applyNumberFormat="1" applyFont="1" applyBorder="1" applyAlignment="1">
      <alignment vertical="center"/>
    </xf>
    <xf numFmtId="165" fontId="14" fillId="0" borderId="9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9" fillId="0" borderId="3" xfId="0" applyNumberFormat="1" applyFont="1" applyBorder="1" applyAlignment="1">
      <alignment vertical="center"/>
    </xf>
    <xf numFmtId="165" fontId="9" fillId="0" borderId="5" xfId="0" applyNumberFormat="1" applyFont="1" applyBorder="1" applyAlignment="1">
      <alignment vertical="center"/>
    </xf>
    <xf numFmtId="49" fontId="1" fillId="6" borderId="13" xfId="0" applyNumberFormat="1" applyFont="1" applyFill="1" applyBorder="1" applyAlignment="1">
      <alignment vertical="top" wrapText="1"/>
    </xf>
    <xf numFmtId="165" fontId="0" fillId="0" borderId="21" xfId="0" applyNumberFormat="1" applyBorder="1" applyAlignment="1">
      <alignment vertical="center"/>
    </xf>
    <xf numFmtId="165" fontId="8" fillId="0" borderId="8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165" fontId="8" fillId="0" borderId="38" xfId="0" applyNumberFormat="1" applyFont="1" applyBorder="1" applyAlignment="1">
      <alignment vertical="center"/>
    </xf>
    <xf numFmtId="165" fontId="16" fillId="0" borderId="38" xfId="0" applyNumberFormat="1" applyFont="1" applyBorder="1" applyAlignment="1">
      <alignment vertical="center"/>
    </xf>
    <xf numFmtId="165" fontId="7" fillId="0" borderId="50" xfId="0" applyNumberFormat="1" applyFont="1" applyBorder="1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165" fontId="9" fillId="0" borderId="19" xfId="0" applyNumberFormat="1" applyFont="1" applyFill="1" applyBorder="1" applyAlignment="1">
      <alignment vertical="center"/>
    </xf>
    <xf numFmtId="165" fontId="9" fillId="0" borderId="3" xfId="0" applyNumberFormat="1" applyFont="1" applyFill="1" applyBorder="1" applyAlignment="1">
      <alignment vertical="center"/>
    </xf>
    <xf numFmtId="165" fontId="8" fillId="0" borderId="8" xfId="0" applyNumberFormat="1" applyFont="1" applyFill="1" applyBorder="1" applyAlignment="1">
      <alignment vertical="center"/>
    </xf>
    <xf numFmtId="16" fontId="1" fillId="6" borderId="32" xfId="0" applyNumberFormat="1" applyFont="1" applyFill="1" applyBorder="1" applyAlignment="1">
      <alignment vertical="top" wrapText="1"/>
    </xf>
    <xf numFmtId="165" fontId="9" fillId="0" borderId="19" xfId="0" applyNumberFormat="1" applyFont="1" applyBorder="1" applyAlignment="1">
      <alignment vertical="center"/>
    </xf>
    <xf numFmtId="165" fontId="9" fillId="0" borderId="6" xfId="0" applyNumberFormat="1" applyFont="1" applyFill="1" applyBorder="1" applyAlignment="1">
      <alignment vertical="center"/>
    </xf>
    <xf numFmtId="165" fontId="9" fillId="0" borderId="5" xfId="0" applyNumberFormat="1" applyFont="1" applyFill="1" applyBorder="1" applyAlignment="1">
      <alignment vertical="center"/>
    </xf>
    <xf numFmtId="49" fontId="1" fillId="6" borderId="18" xfId="0" applyNumberFormat="1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165" fontId="14" fillId="0" borderId="8" xfId="0" applyNumberFormat="1" applyFont="1" applyBorder="1" applyAlignment="1">
      <alignment vertical="center"/>
    </xf>
    <xf numFmtId="165" fontId="0" fillId="0" borderId="9" xfId="0" applyNumberFormat="1" applyFont="1" applyBorder="1" applyAlignment="1">
      <alignment vertical="center"/>
    </xf>
    <xf numFmtId="164" fontId="7" fillId="4" borderId="23" xfId="0" applyNumberFormat="1" applyFont="1" applyFill="1" applyBorder="1" applyAlignment="1">
      <alignment vertical="center"/>
    </xf>
    <xf numFmtId="164" fontId="7" fillId="4" borderId="3" xfId="0" applyNumberFormat="1" applyFont="1" applyFill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164" fontId="7" fillId="4" borderId="22" xfId="0" applyNumberFormat="1" applyFont="1" applyFill="1" applyBorder="1" applyAlignment="1">
      <alignment vertical="center"/>
    </xf>
    <xf numFmtId="165" fontId="14" fillId="0" borderId="8" xfId="0" applyNumberFormat="1" applyFont="1" applyFill="1" applyBorder="1" applyAlignment="1">
      <alignment vertical="center"/>
    </xf>
    <xf numFmtId="165" fontId="7" fillId="0" borderId="38" xfId="0" applyNumberFormat="1" applyFont="1" applyBorder="1" applyAlignment="1">
      <alignment vertical="center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4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16" fontId="1" fillId="0" borderId="0" xfId="0" applyNumberFormat="1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4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3" fillId="0" borderId="29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31" xfId="0" applyFont="1" applyBorder="1" applyAlignment="1">
      <alignment horizontal="left" vertical="center" wrapText="1"/>
    </xf>
    <xf numFmtId="0" fontId="17" fillId="2" borderId="29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center" vertical="center" wrapText="1"/>
    </xf>
    <xf numFmtId="0" fontId="17" fillId="2" borderId="31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41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center" vertical="center" wrapText="1"/>
    </xf>
    <xf numFmtId="0" fontId="6" fillId="5" borderId="48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46" xfId="0" applyFont="1" applyBorder="1" applyAlignment="1">
      <alignment vertical="top" wrapText="1"/>
    </xf>
    <xf numFmtId="0" fontId="1" fillId="0" borderId="47" xfId="0" applyFont="1" applyBorder="1" applyAlignment="1">
      <alignment vertical="top" wrapText="1"/>
    </xf>
    <xf numFmtId="0" fontId="1" fillId="0" borderId="48" xfId="0" applyFont="1" applyBorder="1" applyAlignment="1">
      <alignment vertical="top" wrapText="1"/>
    </xf>
    <xf numFmtId="0" fontId="6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49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W19"/>
  <sheetViews>
    <sheetView showGridLines="0" topLeftCell="E1" zoomScale="110" zoomScaleNormal="110" workbookViewId="0">
      <selection activeCell="R12" sqref="R12"/>
    </sheetView>
  </sheetViews>
  <sheetFormatPr defaultRowHeight="15" x14ac:dyDescent="0.25"/>
  <cols>
    <col min="1" max="1" width="8.7109375" customWidth="1"/>
    <col min="2" max="2" width="17.85546875" customWidth="1"/>
    <col min="17" max="17" width="11.140625" customWidth="1"/>
    <col min="18" max="18" width="12.85546875" bestFit="1" customWidth="1"/>
    <col min="20" max="20" width="9.5703125" customWidth="1"/>
    <col min="21" max="21" width="11" bestFit="1" customWidth="1"/>
    <col min="22" max="22" width="11.140625" customWidth="1"/>
    <col min="23" max="23" width="10" bestFit="1" customWidth="1"/>
  </cols>
  <sheetData>
    <row r="1" spans="1:23" ht="28.5" customHeight="1" x14ac:dyDescent="0.25">
      <c r="A1" s="246" t="s">
        <v>0</v>
      </c>
      <c r="B1" s="249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24" t="s">
        <v>59</v>
      </c>
      <c r="Q1" s="236" t="s">
        <v>121</v>
      </c>
      <c r="R1" s="239">
        <v>2023</v>
      </c>
      <c r="S1" s="239">
        <v>2024</v>
      </c>
      <c r="T1" s="230" t="s">
        <v>123</v>
      </c>
      <c r="U1" s="242" t="s">
        <v>124</v>
      </c>
      <c r="V1" s="221" t="s">
        <v>122</v>
      </c>
      <c r="W1" s="218" t="s">
        <v>120</v>
      </c>
    </row>
    <row r="2" spans="1:23" ht="30" customHeight="1" x14ac:dyDescent="0.25">
      <c r="A2" s="247"/>
      <c r="B2" s="250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25"/>
      <c r="Q2" s="237"/>
      <c r="R2" s="240"/>
      <c r="S2" s="240"/>
      <c r="T2" s="231"/>
      <c r="U2" s="243"/>
      <c r="V2" s="222"/>
      <c r="W2" s="219"/>
    </row>
    <row r="3" spans="1:23" x14ac:dyDescent="0.25">
      <c r="A3" s="247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25"/>
      <c r="Q3" s="237"/>
      <c r="R3" s="240"/>
      <c r="S3" s="240"/>
      <c r="T3" s="231"/>
      <c r="U3" s="243"/>
      <c r="V3" s="222"/>
      <c r="W3" s="219"/>
    </row>
    <row r="4" spans="1:23" ht="25.5" customHeight="1" thickBot="1" x14ac:dyDescent="0.3">
      <c r="A4" s="248"/>
      <c r="B4" s="251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26"/>
      <c r="Q4" s="238"/>
      <c r="R4" s="241"/>
      <c r="S4" s="241"/>
      <c r="T4" s="232"/>
      <c r="U4" s="244"/>
      <c r="V4" s="223"/>
      <c r="W4" s="220"/>
    </row>
    <row r="5" spans="1:23" ht="30" customHeight="1" x14ac:dyDescent="0.25">
      <c r="A5" s="177">
        <v>40544</v>
      </c>
      <c r="B5" s="17" t="s">
        <v>114</v>
      </c>
      <c r="C5" s="155">
        <v>0</v>
      </c>
      <c r="D5" s="155">
        <v>0</v>
      </c>
      <c r="E5" s="155">
        <f>SUM(F5:L5)</f>
        <v>2</v>
      </c>
      <c r="F5" s="155">
        <v>0</v>
      </c>
      <c r="G5" s="155">
        <v>0</v>
      </c>
      <c r="H5" s="155">
        <v>2</v>
      </c>
      <c r="I5" s="155">
        <v>0</v>
      </c>
      <c r="J5" s="155">
        <v>0</v>
      </c>
      <c r="K5" s="155">
        <v>0</v>
      </c>
      <c r="L5" s="155">
        <v>0</v>
      </c>
      <c r="M5" s="155">
        <v>1.6</v>
      </c>
      <c r="N5" s="155">
        <v>0</v>
      </c>
      <c r="O5" s="156">
        <v>0</v>
      </c>
      <c r="P5" s="157">
        <v>0</v>
      </c>
      <c r="Q5" s="158">
        <f>P5+O5+N5+M5+E5+D5+C5</f>
        <v>3.6</v>
      </c>
      <c r="R5" s="159">
        <v>5.6</v>
      </c>
      <c r="S5" s="159">
        <v>5.6</v>
      </c>
      <c r="T5" s="160">
        <v>3.6</v>
      </c>
      <c r="U5" s="29">
        <v>2</v>
      </c>
      <c r="V5" s="212">
        <v>2.4009999999999998</v>
      </c>
      <c r="W5" s="30">
        <v>7.806</v>
      </c>
    </row>
    <row r="6" spans="1:23" ht="36" x14ac:dyDescent="0.25">
      <c r="A6" s="175">
        <v>42767</v>
      </c>
      <c r="B6" s="18" t="s">
        <v>117</v>
      </c>
      <c r="C6" s="155">
        <v>0</v>
      </c>
      <c r="D6" s="155">
        <v>0</v>
      </c>
      <c r="E6" s="155">
        <f t="shared" ref="E6:E13" si="0">SUM(F6:L6)</f>
        <v>0</v>
      </c>
      <c r="F6" s="155">
        <v>0</v>
      </c>
      <c r="G6" s="155">
        <v>0</v>
      </c>
      <c r="H6" s="155">
        <v>0</v>
      </c>
      <c r="I6" s="155">
        <v>0</v>
      </c>
      <c r="J6" s="155">
        <v>0</v>
      </c>
      <c r="K6" s="155">
        <v>0</v>
      </c>
      <c r="L6" s="155">
        <v>0</v>
      </c>
      <c r="M6" s="155">
        <v>15</v>
      </c>
      <c r="N6" s="155">
        <v>0</v>
      </c>
      <c r="O6" s="156">
        <v>0</v>
      </c>
      <c r="P6" s="157">
        <v>0</v>
      </c>
      <c r="Q6" s="158">
        <f t="shared" ref="Q6:Q13" si="1">P6+O6+N6+M6+E6+D6+C6</f>
        <v>15</v>
      </c>
      <c r="R6" s="159">
        <v>15</v>
      </c>
      <c r="S6" s="159">
        <v>15</v>
      </c>
      <c r="T6" s="160">
        <v>15</v>
      </c>
      <c r="U6" s="31">
        <v>15</v>
      </c>
      <c r="V6" s="212">
        <v>16.571000000000002</v>
      </c>
      <c r="W6" s="32">
        <v>17.975000000000001</v>
      </c>
    </row>
    <row r="7" spans="1:23" ht="30" customHeight="1" x14ac:dyDescent="0.25">
      <c r="A7" s="175">
        <v>42795</v>
      </c>
      <c r="B7" s="18" t="s">
        <v>115</v>
      </c>
      <c r="C7" s="155">
        <v>0</v>
      </c>
      <c r="D7" s="155">
        <v>0</v>
      </c>
      <c r="E7" s="155">
        <f t="shared" si="0"/>
        <v>18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18</v>
      </c>
      <c r="M7" s="155">
        <v>0</v>
      </c>
      <c r="N7" s="155">
        <v>0</v>
      </c>
      <c r="O7" s="156">
        <v>0</v>
      </c>
      <c r="P7" s="157">
        <v>0</v>
      </c>
      <c r="Q7" s="158">
        <f t="shared" si="1"/>
        <v>18</v>
      </c>
      <c r="R7" s="159">
        <v>46</v>
      </c>
      <c r="S7" s="159">
        <v>26</v>
      </c>
      <c r="T7" s="160">
        <v>0.5</v>
      </c>
      <c r="U7" s="31">
        <v>0</v>
      </c>
      <c r="V7" s="212">
        <v>1.85</v>
      </c>
      <c r="W7" s="32">
        <v>4.8</v>
      </c>
    </row>
    <row r="8" spans="1:23" ht="29.25" customHeight="1" x14ac:dyDescent="0.25">
      <c r="A8" s="175">
        <v>42826</v>
      </c>
      <c r="B8" s="18" t="s">
        <v>4</v>
      </c>
      <c r="C8" s="155">
        <v>0</v>
      </c>
      <c r="D8" s="155">
        <v>0</v>
      </c>
      <c r="E8" s="155">
        <f t="shared" si="0"/>
        <v>5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5</v>
      </c>
      <c r="M8" s="155">
        <v>0</v>
      </c>
      <c r="N8" s="155">
        <v>0</v>
      </c>
      <c r="O8" s="156">
        <v>801.43799999999999</v>
      </c>
      <c r="P8" s="157">
        <v>0</v>
      </c>
      <c r="Q8" s="158">
        <f t="shared" si="1"/>
        <v>806.43799999999999</v>
      </c>
      <c r="R8" s="159">
        <v>3342.56</v>
      </c>
      <c r="S8" s="159">
        <v>183</v>
      </c>
      <c r="T8" s="160">
        <v>51.05</v>
      </c>
      <c r="U8" s="31">
        <v>44</v>
      </c>
      <c r="V8" s="212">
        <v>7.7560000000000002</v>
      </c>
      <c r="W8" s="32">
        <v>56.381</v>
      </c>
    </row>
    <row r="9" spans="1:23" ht="32.25" customHeight="1" x14ac:dyDescent="0.25">
      <c r="A9" s="175">
        <v>42856</v>
      </c>
      <c r="B9" s="18" t="s">
        <v>116</v>
      </c>
      <c r="C9" s="155">
        <v>0</v>
      </c>
      <c r="D9" s="155">
        <v>0</v>
      </c>
      <c r="E9" s="155">
        <f t="shared" si="0"/>
        <v>5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5</v>
      </c>
      <c r="M9" s="155">
        <v>0</v>
      </c>
      <c r="N9" s="155">
        <v>21</v>
      </c>
      <c r="O9" s="156">
        <v>0</v>
      </c>
      <c r="P9" s="157">
        <v>213.44</v>
      </c>
      <c r="Q9" s="158">
        <f t="shared" si="1"/>
        <v>239.44</v>
      </c>
      <c r="R9" s="159">
        <v>2252.54</v>
      </c>
      <c r="S9" s="159">
        <v>346.95</v>
      </c>
      <c r="T9" s="160">
        <v>408.78</v>
      </c>
      <c r="U9" s="31">
        <v>180</v>
      </c>
      <c r="V9" s="212">
        <v>836.49400000000003</v>
      </c>
      <c r="W9" s="32">
        <v>569.81500000000005</v>
      </c>
    </row>
    <row r="10" spans="1:23" ht="29.25" customHeight="1" x14ac:dyDescent="0.25">
      <c r="A10" s="175">
        <v>42887</v>
      </c>
      <c r="B10" s="18" t="s">
        <v>5</v>
      </c>
      <c r="C10" s="155">
        <v>0</v>
      </c>
      <c r="D10" s="155">
        <v>0</v>
      </c>
      <c r="E10" s="155">
        <f t="shared" ref="E10:E11" si="2">SUM(F10:L10)</f>
        <v>0.1</v>
      </c>
      <c r="F10" s="155">
        <v>0</v>
      </c>
      <c r="G10" s="155">
        <v>0</v>
      </c>
      <c r="H10" s="155">
        <v>0.1</v>
      </c>
      <c r="I10" s="155">
        <v>0</v>
      </c>
      <c r="J10" s="155">
        <v>0</v>
      </c>
      <c r="K10" s="155">
        <v>0</v>
      </c>
      <c r="L10" s="155">
        <v>0</v>
      </c>
      <c r="M10" s="155">
        <v>0</v>
      </c>
      <c r="N10" s="155">
        <v>0</v>
      </c>
      <c r="O10" s="156">
        <v>0</v>
      </c>
      <c r="P10" s="157">
        <v>0</v>
      </c>
      <c r="Q10" s="158">
        <f t="shared" ref="Q10:Q11" si="3">P10+O10+N10+M10+E10+D10+C10</f>
        <v>0.1</v>
      </c>
      <c r="R10" s="159">
        <v>0.1</v>
      </c>
      <c r="S10" s="159">
        <v>0.1</v>
      </c>
      <c r="T10" s="160">
        <v>0.1</v>
      </c>
      <c r="U10" s="31">
        <v>0.1</v>
      </c>
      <c r="V10" s="212">
        <v>8.5000000000000006E-2</v>
      </c>
      <c r="W10" s="32">
        <v>1.173</v>
      </c>
    </row>
    <row r="11" spans="1:23" ht="30.75" customHeight="1" x14ac:dyDescent="0.25">
      <c r="A11" s="175">
        <v>42917</v>
      </c>
      <c r="B11" s="18" t="s">
        <v>6</v>
      </c>
      <c r="C11" s="58">
        <v>37.44</v>
      </c>
      <c r="D11" s="58">
        <v>13.84</v>
      </c>
      <c r="E11" s="58">
        <f t="shared" si="2"/>
        <v>0.6</v>
      </c>
      <c r="F11" s="58"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0.6</v>
      </c>
      <c r="M11" s="58">
        <v>0.4</v>
      </c>
      <c r="N11" s="58">
        <v>0</v>
      </c>
      <c r="O11" s="161">
        <v>0</v>
      </c>
      <c r="P11" s="162">
        <v>0</v>
      </c>
      <c r="Q11" s="158">
        <f t="shared" si="3"/>
        <v>52.28</v>
      </c>
      <c r="R11" s="159">
        <v>53.85</v>
      </c>
      <c r="S11" s="159">
        <v>55.2</v>
      </c>
      <c r="T11" s="53">
        <v>43.24</v>
      </c>
      <c r="U11" s="39">
        <v>43.24</v>
      </c>
      <c r="V11" s="213">
        <v>37.167999999999999</v>
      </c>
      <c r="W11" s="214">
        <v>34.262999999999998</v>
      </c>
    </row>
    <row r="12" spans="1:23" ht="33.75" customHeight="1" thickBot="1" x14ac:dyDescent="0.3">
      <c r="A12" s="176">
        <v>42948</v>
      </c>
      <c r="B12" s="153" t="s">
        <v>118</v>
      </c>
      <c r="C12" s="163">
        <v>0</v>
      </c>
      <c r="D12" s="163">
        <v>0</v>
      </c>
      <c r="E12" s="163">
        <f t="shared" si="0"/>
        <v>3</v>
      </c>
      <c r="F12" s="163">
        <v>0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163">
        <v>3</v>
      </c>
      <c r="M12" s="163">
        <v>0</v>
      </c>
      <c r="N12" s="163">
        <v>0</v>
      </c>
      <c r="O12" s="164">
        <v>0</v>
      </c>
      <c r="P12" s="165">
        <v>0</v>
      </c>
      <c r="Q12" s="166">
        <f t="shared" si="1"/>
        <v>3</v>
      </c>
      <c r="R12" s="167">
        <v>3</v>
      </c>
      <c r="S12" s="167">
        <v>3</v>
      </c>
      <c r="T12" s="168">
        <v>3</v>
      </c>
      <c r="U12" s="39">
        <v>3</v>
      </c>
      <c r="V12" s="215">
        <v>5.0529999999999999</v>
      </c>
      <c r="W12" s="214">
        <v>2.65</v>
      </c>
    </row>
    <row r="13" spans="1:23" ht="57" thickBot="1" x14ac:dyDescent="0.3">
      <c r="A13" s="169">
        <v>1</v>
      </c>
      <c r="B13" s="170" t="s">
        <v>3</v>
      </c>
      <c r="C13" s="42">
        <f>SUM(C5:C12)</f>
        <v>37.44</v>
      </c>
      <c r="D13" s="42">
        <f>SUM(D5:D12)</f>
        <v>13.84</v>
      </c>
      <c r="E13" s="42">
        <f t="shared" si="0"/>
        <v>33.700000000000003</v>
      </c>
      <c r="F13" s="42">
        <f t="shared" ref="F13:V13" si="4">SUM(F5:F12)</f>
        <v>0</v>
      </c>
      <c r="G13" s="42">
        <f t="shared" si="4"/>
        <v>0</v>
      </c>
      <c r="H13" s="42">
        <f t="shared" si="4"/>
        <v>2.1</v>
      </c>
      <c r="I13" s="42">
        <f t="shared" si="4"/>
        <v>0</v>
      </c>
      <c r="J13" s="42">
        <f t="shared" si="4"/>
        <v>0</v>
      </c>
      <c r="K13" s="42">
        <f t="shared" si="4"/>
        <v>0</v>
      </c>
      <c r="L13" s="42">
        <f t="shared" si="4"/>
        <v>31.6</v>
      </c>
      <c r="M13" s="42">
        <f t="shared" si="4"/>
        <v>17</v>
      </c>
      <c r="N13" s="42">
        <f t="shared" si="4"/>
        <v>21</v>
      </c>
      <c r="O13" s="43">
        <f t="shared" si="4"/>
        <v>801.43799999999999</v>
      </c>
      <c r="P13" s="44">
        <f t="shared" si="4"/>
        <v>213.44</v>
      </c>
      <c r="Q13" s="154">
        <f t="shared" si="1"/>
        <v>1137.8579999999999</v>
      </c>
      <c r="R13" s="42">
        <f t="shared" si="4"/>
        <v>5718.6500000000005</v>
      </c>
      <c r="S13" s="42">
        <f t="shared" si="4"/>
        <v>634.85</v>
      </c>
      <c r="T13" s="42">
        <f t="shared" si="4"/>
        <v>525.27</v>
      </c>
      <c r="U13" s="42">
        <f t="shared" si="4"/>
        <v>287.33999999999997</v>
      </c>
      <c r="V13" s="42">
        <f t="shared" si="4"/>
        <v>907.37800000000004</v>
      </c>
      <c r="W13" s="42">
        <f t="shared" ref="W13" si="5">SUM(W5:W12)</f>
        <v>694.86300000000006</v>
      </c>
    </row>
    <row r="14" spans="1:23" x14ac:dyDescent="0.25">
      <c r="A14" s="3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6"/>
    </row>
    <row r="15" spans="1:23" x14ac:dyDescent="0.25">
      <c r="A15" s="3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6"/>
    </row>
    <row r="16" spans="1:23" x14ac:dyDescent="0.25">
      <c r="A16" s="3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6"/>
    </row>
    <row r="17" spans="1:21" x14ac:dyDescent="0.25">
      <c r="A17" s="3"/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6"/>
    </row>
    <row r="18" spans="1:21" x14ac:dyDescent="0.25">
      <c r="A18" s="245"/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6"/>
    </row>
    <row r="19" spans="1:21" x14ac:dyDescent="0.25">
      <c r="A19" s="245"/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6"/>
    </row>
  </sheetData>
  <mergeCells count="24">
    <mergeCell ref="A18:A19"/>
    <mergeCell ref="G1:G4"/>
    <mergeCell ref="H1:H4"/>
    <mergeCell ref="A1:A4"/>
    <mergeCell ref="K1:K4"/>
    <mergeCell ref="C1:C4"/>
    <mergeCell ref="D1:D4"/>
    <mergeCell ref="E1:E4"/>
    <mergeCell ref="F1:F4"/>
    <mergeCell ref="B1:B4"/>
    <mergeCell ref="W1:W4"/>
    <mergeCell ref="V1:V4"/>
    <mergeCell ref="P1:P4"/>
    <mergeCell ref="I1:I4"/>
    <mergeCell ref="J1:J4"/>
    <mergeCell ref="L1:L4"/>
    <mergeCell ref="M1:M4"/>
    <mergeCell ref="N1:N4"/>
    <mergeCell ref="T1:T4"/>
    <mergeCell ref="O1:O4"/>
    <mergeCell ref="Q1:Q4"/>
    <mergeCell ref="R1:R4"/>
    <mergeCell ref="S1:S4"/>
    <mergeCell ref="U1:U4"/>
  </mergeCells>
  <pageMargins left="0.25" right="0.25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70C0"/>
    <pageSetUpPr fitToPage="1"/>
  </sheetPr>
  <dimension ref="A1:W10"/>
  <sheetViews>
    <sheetView zoomScale="110" zoomScaleNormal="110" workbookViewId="0">
      <selection activeCell="V10" sqref="V10"/>
    </sheetView>
  </sheetViews>
  <sheetFormatPr defaultRowHeight="15" x14ac:dyDescent="0.25"/>
  <cols>
    <col min="2" max="2" width="13.28515625" customWidth="1"/>
    <col min="13" max="13" width="10" bestFit="1" customWidth="1"/>
    <col min="15" max="15" width="10.140625" customWidth="1"/>
    <col min="17" max="17" width="10" customWidth="1"/>
    <col min="20" max="20" width="11.5703125" customWidth="1"/>
    <col min="21" max="22" width="10.5703125" customWidth="1"/>
    <col min="23" max="23" width="10.140625" customWidth="1"/>
  </cols>
  <sheetData>
    <row r="1" spans="1:23" ht="15" customHeight="1" x14ac:dyDescent="0.25">
      <c r="A1" s="297" t="s">
        <v>0</v>
      </c>
      <c r="B1" s="249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4" t="s">
        <v>59</v>
      </c>
      <c r="Q1" s="236" t="s">
        <v>121</v>
      </c>
      <c r="R1" s="239">
        <v>2023</v>
      </c>
      <c r="S1" s="239">
        <v>2024</v>
      </c>
      <c r="T1" s="258" t="s">
        <v>123</v>
      </c>
      <c r="U1" s="255" t="s">
        <v>124</v>
      </c>
      <c r="V1" s="252" t="s">
        <v>125</v>
      </c>
      <c r="W1" s="252" t="s">
        <v>120</v>
      </c>
    </row>
    <row r="2" spans="1:23" x14ac:dyDescent="0.25">
      <c r="A2" s="298"/>
      <c r="B2" s="250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5"/>
      <c r="Q2" s="237"/>
      <c r="R2" s="240"/>
      <c r="S2" s="240"/>
      <c r="T2" s="259"/>
      <c r="U2" s="256"/>
      <c r="V2" s="253"/>
      <c r="W2" s="253"/>
    </row>
    <row r="3" spans="1:23" x14ac:dyDescent="0.25">
      <c r="A3" s="298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37"/>
      <c r="R3" s="240"/>
      <c r="S3" s="240"/>
      <c r="T3" s="259"/>
      <c r="U3" s="256"/>
      <c r="V3" s="253"/>
      <c r="W3" s="253"/>
    </row>
    <row r="4" spans="1:23" ht="43.5" customHeight="1" thickBot="1" x14ac:dyDescent="0.3">
      <c r="A4" s="299"/>
      <c r="B4" s="251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6"/>
      <c r="Q4" s="238"/>
      <c r="R4" s="241"/>
      <c r="S4" s="241"/>
      <c r="T4" s="260"/>
      <c r="U4" s="257"/>
      <c r="V4" s="254"/>
      <c r="W4" s="254"/>
    </row>
    <row r="5" spans="1:23" ht="24" x14ac:dyDescent="0.25">
      <c r="A5" s="177">
        <v>40553</v>
      </c>
      <c r="B5" s="17" t="s">
        <v>38</v>
      </c>
      <c r="C5" s="24">
        <v>0</v>
      </c>
      <c r="D5" s="24">
        <v>0</v>
      </c>
      <c r="E5" s="24">
        <f>SUM(F5:L5)</f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155.22</v>
      </c>
      <c r="N5" s="24">
        <v>0</v>
      </c>
      <c r="O5" s="25">
        <v>9.3000000000000007</v>
      </c>
      <c r="P5" s="26">
        <v>0</v>
      </c>
      <c r="Q5" s="27">
        <f>P5+O5+N5+M5+C5+D5+E5</f>
        <v>164.52</v>
      </c>
      <c r="R5" s="28">
        <v>156</v>
      </c>
      <c r="S5" s="28">
        <v>156.5</v>
      </c>
      <c r="T5" s="194">
        <v>175.6</v>
      </c>
      <c r="U5" s="29">
        <v>181.45</v>
      </c>
      <c r="V5" s="30">
        <v>281.685</v>
      </c>
      <c r="W5" s="30">
        <v>649.00900000000001</v>
      </c>
    </row>
    <row r="6" spans="1:23" ht="28.5" customHeight="1" x14ac:dyDescent="0.25">
      <c r="A6" s="175">
        <v>40584</v>
      </c>
      <c r="B6" s="18" t="s">
        <v>73</v>
      </c>
      <c r="C6" s="24">
        <v>0</v>
      </c>
      <c r="D6" s="24">
        <v>0</v>
      </c>
      <c r="E6" s="24">
        <f t="shared" ref="E6:E9" si="0">SUM(F6:L6)</f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8">
        <v>37.97</v>
      </c>
      <c r="N6" s="24">
        <v>0</v>
      </c>
      <c r="O6" s="25">
        <v>0</v>
      </c>
      <c r="P6" s="26">
        <v>0</v>
      </c>
      <c r="Q6" s="27">
        <f t="shared" ref="Q6:Q9" si="1">P6+O6+N6+M6+C6+D6+E6</f>
        <v>37.97</v>
      </c>
      <c r="R6" s="28">
        <v>38.5</v>
      </c>
      <c r="S6" s="28">
        <v>39</v>
      </c>
      <c r="T6" s="183">
        <v>36.299999999999997</v>
      </c>
      <c r="U6" s="31">
        <v>36.299999999999997</v>
      </c>
      <c r="V6" s="32">
        <v>25.7</v>
      </c>
      <c r="W6" s="32">
        <v>42</v>
      </c>
    </row>
    <row r="7" spans="1:23" ht="72" x14ac:dyDescent="0.25">
      <c r="A7" s="175">
        <v>40612</v>
      </c>
      <c r="B7" s="18" t="s">
        <v>76</v>
      </c>
      <c r="C7" s="24">
        <v>0</v>
      </c>
      <c r="D7" s="24">
        <v>0</v>
      </c>
      <c r="E7" s="24">
        <f t="shared" si="0"/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8">
        <v>12.5</v>
      </c>
      <c r="N7" s="28">
        <v>0</v>
      </c>
      <c r="O7" s="33">
        <v>0</v>
      </c>
      <c r="P7" s="34">
        <v>0</v>
      </c>
      <c r="Q7" s="27">
        <f t="shared" si="1"/>
        <v>12.5</v>
      </c>
      <c r="R7" s="28">
        <v>12.5</v>
      </c>
      <c r="S7" s="28">
        <v>12.5</v>
      </c>
      <c r="T7" s="183">
        <v>107.5</v>
      </c>
      <c r="U7" s="31">
        <v>57.5</v>
      </c>
      <c r="V7" s="32">
        <v>12.8</v>
      </c>
      <c r="W7" s="32">
        <v>17.190999999999999</v>
      </c>
    </row>
    <row r="8" spans="1:23" ht="72" x14ac:dyDescent="0.25">
      <c r="A8" s="175">
        <v>40643</v>
      </c>
      <c r="B8" s="18" t="s">
        <v>74</v>
      </c>
      <c r="C8" s="24">
        <v>0</v>
      </c>
      <c r="D8" s="24">
        <v>0</v>
      </c>
      <c r="E8" s="24">
        <f t="shared" si="0"/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35">
        <v>108.95</v>
      </c>
      <c r="N8" s="35">
        <v>0</v>
      </c>
      <c r="O8" s="36">
        <v>5</v>
      </c>
      <c r="P8" s="37">
        <v>0</v>
      </c>
      <c r="Q8" s="27">
        <f t="shared" si="1"/>
        <v>113.95</v>
      </c>
      <c r="R8" s="28">
        <v>109</v>
      </c>
      <c r="S8" s="28">
        <v>109.5</v>
      </c>
      <c r="T8" s="183">
        <v>212.34</v>
      </c>
      <c r="U8" s="31">
        <v>124.64100000000001</v>
      </c>
      <c r="V8" s="32">
        <v>716.66700000000003</v>
      </c>
      <c r="W8" s="32">
        <v>751.15</v>
      </c>
    </row>
    <row r="9" spans="1:23" ht="76.5" customHeight="1" thickBot="1" x14ac:dyDescent="0.3">
      <c r="A9" s="176">
        <v>40673</v>
      </c>
      <c r="B9" s="19" t="s">
        <v>75</v>
      </c>
      <c r="C9" s="38">
        <v>0</v>
      </c>
      <c r="D9" s="38">
        <v>0</v>
      </c>
      <c r="E9" s="24">
        <f t="shared" si="0"/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5">
        <v>25.25</v>
      </c>
      <c r="N9" s="35">
        <v>0</v>
      </c>
      <c r="O9" s="36">
        <v>0</v>
      </c>
      <c r="P9" s="37">
        <v>0</v>
      </c>
      <c r="Q9" s="27">
        <f t="shared" si="1"/>
        <v>25.25</v>
      </c>
      <c r="R9" s="28">
        <v>25.3</v>
      </c>
      <c r="S9" s="28">
        <v>25.5</v>
      </c>
      <c r="T9" s="195">
        <v>21.45</v>
      </c>
      <c r="U9" s="39">
        <v>21.45</v>
      </c>
      <c r="V9" s="40">
        <v>16.55</v>
      </c>
      <c r="W9" s="117">
        <v>21.45</v>
      </c>
    </row>
    <row r="10" spans="1:23" ht="45.75" thickBot="1" x14ac:dyDescent="0.3">
      <c r="A10" s="2">
        <v>10</v>
      </c>
      <c r="B10" s="143" t="s">
        <v>60</v>
      </c>
      <c r="C10" s="41">
        <f t="shared" ref="C10:P10" si="2">SUM(C2:C8)</f>
        <v>0</v>
      </c>
      <c r="D10" s="42">
        <f t="shared" si="2"/>
        <v>0</v>
      </c>
      <c r="E10" s="42">
        <f t="shared" si="2"/>
        <v>0</v>
      </c>
      <c r="F10" s="42">
        <f t="shared" si="2"/>
        <v>0</v>
      </c>
      <c r="G10" s="42">
        <f t="shared" si="2"/>
        <v>0</v>
      </c>
      <c r="H10" s="42">
        <f t="shared" si="2"/>
        <v>0</v>
      </c>
      <c r="I10" s="42">
        <f t="shared" si="2"/>
        <v>0</v>
      </c>
      <c r="J10" s="42">
        <f t="shared" si="2"/>
        <v>0</v>
      </c>
      <c r="K10" s="42">
        <f t="shared" si="2"/>
        <v>0</v>
      </c>
      <c r="L10" s="42">
        <f t="shared" si="2"/>
        <v>0</v>
      </c>
      <c r="M10" s="42">
        <f>SUM(M5:M9)</f>
        <v>339.89</v>
      </c>
      <c r="N10" s="42">
        <f t="shared" si="2"/>
        <v>0</v>
      </c>
      <c r="O10" s="43">
        <f t="shared" si="2"/>
        <v>14.3</v>
      </c>
      <c r="P10" s="44">
        <f t="shared" si="2"/>
        <v>0</v>
      </c>
      <c r="Q10" s="45">
        <f t="shared" ref="Q10:W10" si="3">SUM(Q5:Q9)</f>
        <v>354.19</v>
      </c>
      <c r="R10" s="42">
        <f t="shared" si="3"/>
        <v>341.3</v>
      </c>
      <c r="S10" s="42">
        <f t="shared" si="3"/>
        <v>343</v>
      </c>
      <c r="T10" s="196">
        <f t="shared" si="3"/>
        <v>553.19000000000005</v>
      </c>
      <c r="U10" s="46">
        <f t="shared" si="3"/>
        <v>421.34100000000001</v>
      </c>
      <c r="V10" s="47">
        <f t="shared" si="3"/>
        <v>1053.402</v>
      </c>
      <c r="W10" s="48">
        <f t="shared" si="3"/>
        <v>1480.8</v>
      </c>
    </row>
  </sheetData>
  <mergeCells count="23"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70C0"/>
    <pageSetUpPr fitToPage="1"/>
  </sheetPr>
  <dimension ref="A1:W9"/>
  <sheetViews>
    <sheetView zoomScale="110" zoomScaleNormal="110" workbookViewId="0">
      <selection activeCell="W8" sqref="W8"/>
    </sheetView>
  </sheetViews>
  <sheetFormatPr defaultRowHeight="15" x14ac:dyDescent="0.25"/>
  <cols>
    <col min="21" max="21" width="10.7109375" customWidth="1"/>
  </cols>
  <sheetData>
    <row r="1" spans="1:23" ht="15" customHeight="1" x14ac:dyDescent="0.25">
      <c r="A1" s="246" t="s">
        <v>0</v>
      </c>
      <c r="B1" s="300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4" t="s">
        <v>59</v>
      </c>
      <c r="Q1" s="273" t="s">
        <v>121</v>
      </c>
      <c r="R1" s="239">
        <v>2023</v>
      </c>
      <c r="S1" s="239">
        <v>2024</v>
      </c>
      <c r="T1" s="255" t="s">
        <v>123</v>
      </c>
      <c r="U1" s="255" t="s">
        <v>124</v>
      </c>
      <c r="V1" s="218" t="s">
        <v>122</v>
      </c>
      <c r="W1" s="218" t="s">
        <v>120</v>
      </c>
    </row>
    <row r="2" spans="1:23" x14ac:dyDescent="0.25">
      <c r="A2" s="247"/>
      <c r="B2" s="301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5"/>
      <c r="Q2" s="274"/>
      <c r="R2" s="240"/>
      <c r="S2" s="240"/>
      <c r="T2" s="256"/>
      <c r="U2" s="256"/>
      <c r="V2" s="219"/>
      <c r="W2" s="219"/>
    </row>
    <row r="3" spans="1:23" x14ac:dyDescent="0.25">
      <c r="A3" s="247"/>
      <c r="B3" s="301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74"/>
      <c r="R3" s="240"/>
      <c r="S3" s="240"/>
      <c r="T3" s="256"/>
      <c r="U3" s="256"/>
      <c r="V3" s="219"/>
      <c r="W3" s="219"/>
    </row>
    <row r="4" spans="1:23" ht="32.25" customHeight="1" thickBot="1" x14ac:dyDescent="0.3">
      <c r="A4" s="248"/>
      <c r="B4" s="302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6"/>
      <c r="Q4" s="275"/>
      <c r="R4" s="241"/>
      <c r="S4" s="241"/>
      <c r="T4" s="257"/>
      <c r="U4" s="257"/>
      <c r="V4" s="220"/>
      <c r="W4" s="220"/>
    </row>
    <row r="5" spans="1:23" ht="51" customHeight="1" x14ac:dyDescent="0.25">
      <c r="A5" s="177">
        <v>40554</v>
      </c>
      <c r="B5" s="13" t="s">
        <v>68</v>
      </c>
      <c r="C5" s="62">
        <v>20</v>
      </c>
      <c r="D5" s="62">
        <v>7.4</v>
      </c>
      <c r="E5" s="62">
        <f>SUM(F5:L5)</f>
        <v>2.8</v>
      </c>
      <c r="F5" s="62">
        <v>0</v>
      </c>
      <c r="G5" s="62">
        <v>0</v>
      </c>
      <c r="H5" s="62">
        <v>2</v>
      </c>
      <c r="I5" s="62">
        <v>0</v>
      </c>
      <c r="J5" s="62">
        <v>0</v>
      </c>
      <c r="K5" s="62">
        <v>0</v>
      </c>
      <c r="L5" s="62">
        <v>0.8</v>
      </c>
      <c r="M5" s="62">
        <v>0.5</v>
      </c>
      <c r="N5" s="62">
        <v>0</v>
      </c>
      <c r="O5" s="97">
        <v>0</v>
      </c>
      <c r="P5" s="65">
        <v>0</v>
      </c>
      <c r="Q5" s="85">
        <f>P5+O5+N5+M5+C5+D5+E5</f>
        <v>30.7</v>
      </c>
      <c r="R5" s="68">
        <v>35</v>
      </c>
      <c r="S5" s="68">
        <v>35</v>
      </c>
      <c r="T5" s="206">
        <v>35</v>
      </c>
      <c r="U5" s="66">
        <v>35</v>
      </c>
      <c r="V5" s="86">
        <v>25.766999999999999</v>
      </c>
      <c r="W5" s="185">
        <v>37.503</v>
      </c>
    </row>
    <row r="6" spans="1:23" ht="87" customHeight="1" x14ac:dyDescent="0.25">
      <c r="A6" s="175">
        <v>40585</v>
      </c>
      <c r="B6" s="14" t="s">
        <v>83</v>
      </c>
      <c r="C6" s="68">
        <v>0</v>
      </c>
      <c r="D6" s="68">
        <v>0</v>
      </c>
      <c r="E6" s="62">
        <f t="shared" ref="E6:E8" si="0">SUM(F6:L6)</f>
        <v>0</v>
      </c>
      <c r="F6" s="68">
        <v>0</v>
      </c>
      <c r="G6" s="68">
        <v>0</v>
      </c>
      <c r="H6" s="68">
        <v>0</v>
      </c>
      <c r="I6" s="68">
        <v>0</v>
      </c>
      <c r="J6" s="68">
        <v>0</v>
      </c>
      <c r="K6" s="68">
        <v>0</v>
      </c>
      <c r="L6" s="68">
        <v>0</v>
      </c>
      <c r="M6" s="68">
        <v>0</v>
      </c>
      <c r="N6" s="68">
        <v>0</v>
      </c>
      <c r="O6" s="69">
        <v>0</v>
      </c>
      <c r="P6" s="70">
        <v>0</v>
      </c>
      <c r="Q6" s="85">
        <f t="shared" ref="Q6:Q8" si="1">P6+O6+N6+M6+C6+D6+E6</f>
        <v>0</v>
      </c>
      <c r="R6" s="68">
        <v>0</v>
      </c>
      <c r="S6" s="68">
        <v>0</v>
      </c>
      <c r="T6" s="202">
        <v>0</v>
      </c>
      <c r="U6" s="72">
        <v>0.45600000000000002</v>
      </c>
      <c r="V6" s="87">
        <v>0.45800000000000002</v>
      </c>
      <c r="W6" s="73">
        <v>0.46</v>
      </c>
    </row>
    <row r="7" spans="1:23" ht="25.5" x14ac:dyDescent="0.25">
      <c r="A7" s="175">
        <v>40613</v>
      </c>
      <c r="B7" s="14" t="s">
        <v>84</v>
      </c>
      <c r="C7" s="68">
        <v>0</v>
      </c>
      <c r="D7" s="68">
        <v>0</v>
      </c>
      <c r="E7" s="62">
        <f t="shared" si="0"/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68">
        <v>0</v>
      </c>
      <c r="M7" s="68">
        <v>0</v>
      </c>
      <c r="N7" s="68">
        <v>0</v>
      </c>
      <c r="O7" s="69">
        <v>0</v>
      </c>
      <c r="P7" s="70">
        <v>0</v>
      </c>
      <c r="Q7" s="85">
        <f t="shared" si="1"/>
        <v>0</v>
      </c>
      <c r="R7" s="68">
        <v>0</v>
      </c>
      <c r="S7" s="68">
        <v>0</v>
      </c>
      <c r="T7" s="202">
        <v>0</v>
      </c>
      <c r="U7" s="72">
        <v>0</v>
      </c>
      <c r="V7" s="87">
        <v>4.1929999999999996</v>
      </c>
      <c r="W7" s="73">
        <v>1.8320000000000001</v>
      </c>
    </row>
    <row r="8" spans="1:23" ht="39" thickBot="1" x14ac:dyDescent="0.3">
      <c r="A8" s="176">
        <v>40644</v>
      </c>
      <c r="B8" s="15" t="s">
        <v>85</v>
      </c>
      <c r="C8" s="74">
        <v>0.38500000000000001</v>
      </c>
      <c r="D8" s="74">
        <v>0.13500000000000001</v>
      </c>
      <c r="E8" s="62">
        <f t="shared" si="0"/>
        <v>1</v>
      </c>
      <c r="F8" s="74">
        <v>0</v>
      </c>
      <c r="G8" s="74">
        <v>0</v>
      </c>
      <c r="H8" s="74">
        <v>1</v>
      </c>
      <c r="I8" s="74">
        <v>0</v>
      </c>
      <c r="J8" s="74">
        <v>0</v>
      </c>
      <c r="K8" s="74">
        <v>0</v>
      </c>
      <c r="L8" s="74">
        <v>0</v>
      </c>
      <c r="M8" s="74">
        <v>0</v>
      </c>
      <c r="N8" s="74">
        <v>0</v>
      </c>
      <c r="O8" s="75">
        <v>0</v>
      </c>
      <c r="P8" s="76">
        <v>0</v>
      </c>
      <c r="Q8" s="85">
        <f t="shared" si="1"/>
        <v>1.52</v>
      </c>
      <c r="R8" s="68">
        <v>1.52</v>
      </c>
      <c r="S8" s="68">
        <v>1.52</v>
      </c>
      <c r="T8" s="207">
        <v>1</v>
      </c>
      <c r="U8" s="78">
        <v>1</v>
      </c>
      <c r="V8" s="93">
        <v>8.125</v>
      </c>
      <c r="W8" s="186">
        <v>1.645</v>
      </c>
    </row>
    <row r="9" spans="1:23" ht="39" thickBot="1" x14ac:dyDescent="0.3">
      <c r="A9" s="2">
        <v>11</v>
      </c>
      <c r="B9" s="16" t="s">
        <v>39</v>
      </c>
      <c r="C9" s="80">
        <f>SUM(C5:C8)</f>
        <v>20.385000000000002</v>
      </c>
      <c r="D9" s="80">
        <f>SUM(D5:D8)</f>
        <v>7.5350000000000001</v>
      </c>
      <c r="E9" s="80">
        <f>SUM(F9:L9)</f>
        <v>3.8</v>
      </c>
      <c r="F9" s="80">
        <f t="shared" ref="F9:N9" si="2">SUM(F5:F8)</f>
        <v>0</v>
      </c>
      <c r="G9" s="80">
        <f t="shared" si="2"/>
        <v>0</v>
      </c>
      <c r="H9" s="80">
        <f t="shared" si="2"/>
        <v>3</v>
      </c>
      <c r="I9" s="80">
        <f t="shared" si="2"/>
        <v>0</v>
      </c>
      <c r="J9" s="80">
        <f t="shared" si="2"/>
        <v>0</v>
      </c>
      <c r="K9" s="80">
        <f t="shared" si="2"/>
        <v>0</v>
      </c>
      <c r="L9" s="80">
        <f t="shared" si="2"/>
        <v>0.8</v>
      </c>
      <c r="M9" s="80">
        <f t="shared" si="2"/>
        <v>0.5</v>
      </c>
      <c r="N9" s="80">
        <f t="shared" si="2"/>
        <v>0</v>
      </c>
      <c r="O9" s="81">
        <f t="shared" ref="O9:W9" si="3">SUM(O5:O8)</f>
        <v>0</v>
      </c>
      <c r="P9" s="82">
        <f t="shared" si="3"/>
        <v>0</v>
      </c>
      <c r="Q9" s="83">
        <f t="shared" si="3"/>
        <v>32.22</v>
      </c>
      <c r="R9" s="216">
        <f t="shared" si="3"/>
        <v>36.520000000000003</v>
      </c>
      <c r="S9" s="216">
        <f t="shared" si="3"/>
        <v>36.520000000000003</v>
      </c>
      <c r="T9" s="203">
        <f t="shared" si="3"/>
        <v>36</v>
      </c>
      <c r="U9" s="84">
        <f t="shared" si="3"/>
        <v>36.456000000000003</v>
      </c>
      <c r="V9" s="101">
        <f t="shared" si="3"/>
        <v>38.542999999999999</v>
      </c>
      <c r="W9" s="95">
        <f t="shared" si="3"/>
        <v>41.440000000000005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70C0"/>
    <pageSetUpPr fitToPage="1"/>
  </sheetPr>
  <dimension ref="A1:W16"/>
  <sheetViews>
    <sheetView zoomScaleNormal="100" workbookViewId="0">
      <selection activeCell="P14" sqref="P14"/>
    </sheetView>
  </sheetViews>
  <sheetFormatPr defaultRowHeight="15" x14ac:dyDescent="0.25"/>
  <cols>
    <col min="2" max="2" width="10.7109375" customWidth="1"/>
    <col min="13" max="13" width="9.5703125" bestFit="1" customWidth="1"/>
    <col min="18" max="18" width="10.28515625" bestFit="1" customWidth="1"/>
    <col min="21" max="21" width="10.7109375" customWidth="1"/>
    <col min="22" max="23" width="11.7109375" customWidth="1"/>
  </cols>
  <sheetData>
    <row r="1" spans="1:23" ht="15" customHeight="1" x14ac:dyDescent="0.25">
      <c r="A1" s="246" t="s">
        <v>0</v>
      </c>
      <c r="B1" s="249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4" t="s">
        <v>59</v>
      </c>
      <c r="Q1" s="273" t="s">
        <v>121</v>
      </c>
      <c r="R1" s="239">
        <v>2023</v>
      </c>
      <c r="S1" s="239">
        <v>2024</v>
      </c>
      <c r="T1" s="255" t="s">
        <v>123</v>
      </c>
      <c r="U1" s="255" t="s">
        <v>124</v>
      </c>
      <c r="V1" s="267" t="s">
        <v>122</v>
      </c>
      <c r="W1" s="252" t="s">
        <v>120</v>
      </c>
    </row>
    <row r="2" spans="1:23" x14ac:dyDescent="0.25">
      <c r="A2" s="247"/>
      <c r="B2" s="250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5"/>
      <c r="Q2" s="274"/>
      <c r="R2" s="240"/>
      <c r="S2" s="240"/>
      <c r="T2" s="256"/>
      <c r="U2" s="256"/>
      <c r="V2" s="268"/>
      <c r="W2" s="253"/>
    </row>
    <row r="3" spans="1:23" x14ac:dyDescent="0.25">
      <c r="A3" s="247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74"/>
      <c r="R3" s="240"/>
      <c r="S3" s="240"/>
      <c r="T3" s="256"/>
      <c r="U3" s="256"/>
      <c r="V3" s="268"/>
      <c r="W3" s="253"/>
    </row>
    <row r="4" spans="1:23" ht="42" customHeight="1" thickBot="1" x14ac:dyDescent="0.3">
      <c r="A4" s="248"/>
      <c r="B4" s="251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6"/>
      <c r="Q4" s="275"/>
      <c r="R4" s="241"/>
      <c r="S4" s="241"/>
      <c r="T4" s="257"/>
      <c r="U4" s="257"/>
      <c r="V4" s="269"/>
      <c r="W4" s="254"/>
    </row>
    <row r="5" spans="1:23" ht="36" x14ac:dyDescent="0.25">
      <c r="A5" s="177">
        <v>40555</v>
      </c>
      <c r="B5" s="17" t="s">
        <v>104</v>
      </c>
      <c r="C5" s="62">
        <v>0</v>
      </c>
      <c r="D5" s="62">
        <v>0</v>
      </c>
      <c r="E5" s="62">
        <v>0</v>
      </c>
      <c r="F5" s="62">
        <v>0</v>
      </c>
      <c r="G5" s="62">
        <v>0</v>
      </c>
      <c r="H5" s="62">
        <v>0</v>
      </c>
      <c r="I5" s="62">
        <v>0</v>
      </c>
      <c r="J5" s="62">
        <v>0</v>
      </c>
      <c r="K5" s="62">
        <v>0</v>
      </c>
      <c r="L5" s="62">
        <v>0</v>
      </c>
      <c r="M5" s="62">
        <v>1.5</v>
      </c>
      <c r="N5" s="62">
        <v>0</v>
      </c>
      <c r="O5" s="97">
        <v>0</v>
      </c>
      <c r="P5" s="65">
        <v>0</v>
      </c>
      <c r="Q5" s="85">
        <f t="shared" ref="Q5:Q14" si="0">P5+O5+N5+M5+C5+D5+E5</f>
        <v>1.5</v>
      </c>
      <c r="R5" s="68">
        <v>1.5</v>
      </c>
      <c r="S5" s="68">
        <v>1.5</v>
      </c>
      <c r="T5" s="188">
        <v>1</v>
      </c>
      <c r="U5" s="66">
        <v>1.8</v>
      </c>
      <c r="V5" s="86">
        <v>0.875</v>
      </c>
      <c r="W5" s="185">
        <v>2.3279999999999998</v>
      </c>
    </row>
    <row r="6" spans="1:23" ht="60" x14ac:dyDescent="0.25">
      <c r="A6" s="175">
        <v>42778</v>
      </c>
      <c r="B6" s="18" t="s">
        <v>105</v>
      </c>
      <c r="C6" s="88">
        <v>0</v>
      </c>
      <c r="D6" s="88">
        <v>0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  <c r="J6" s="88">
        <v>0</v>
      </c>
      <c r="K6" s="88">
        <v>0</v>
      </c>
      <c r="L6" s="88">
        <v>0</v>
      </c>
      <c r="M6" s="89">
        <v>130</v>
      </c>
      <c r="N6" s="88">
        <v>0</v>
      </c>
      <c r="O6" s="97">
        <v>0</v>
      </c>
      <c r="P6" s="65">
        <v>0</v>
      </c>
      <c r="Q6" s="85">
        <f t="shared" si="0"/>
        <v>130</v>
      </c>
      <c r="R6" s="68">
        <v>135</v>
      </c>
      <c r="S6" s="68">
        <v>140</v>
      </c>
      <c r="T6" s="202">
        <v>145</v>
      </c>
      <c r="U6" s="90">
        <v>145</v>
      </c>
      <c r="V6" s="91">
        <v>125</v>
      </c>
      <c r="W6" s="200">
        <v>78.986000000000004</v>
      </c>
    </row>
    <row r="7" spans="1:23" ht="36" x14ac:dyDescent="0.25">
      <c r="A7" s="175">
        <v>42806</v>
      </c>
      <c r="B7" s="18" t="s">
        <v>41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68">
        <v>1.4</v>
      </c>
      <c r="N7" s="62">
        <v>0</v>
      </c>
      <c r="O7" s="97">
        <v>0</v>
      </c>
      <c r="P7" s="65">
        <v>0</v>
      </c>
      <c r="Q7" s="85">
        <f t="shared" si="0"/>
        <v>1.4</v>
      </c>
      <c r="R7" s="68">
        <v>1.4</v>
      </c>
      <c r="S7" s="68">
        <v>1.4</v>
      </c>
      <c r="T7" s="189">
        <v>1.4</v>
      </c>
      <c r="U7" s="72">
        <v>1.4</v>
      </c>
      <c r="V7" s="87">
        <v>1.1990000000000001</v>
      </c>
      <c r="W7" s="73">
        <v>1.696</v>
      </c>
    </row>
    <row r="8" spans="1:23" ht="24" x14ac:dyDescent="0.25">
      <c r="A8" s="175">
        <v>42837</v>
      </c>
      <c r="B8" s="18" t="s">
        <v>106</v>
      </c>
      <c r="C8" s="68">
        <v>0</v>
      </c>
      <c r="D8" s="68">
        <v>0.16</v>
      </c>
      <c r="E8" s="68">
        <f t="shared" ref="E8:E15" si="1">SUM(F8:L8)</f>
        <v>2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1.8</v>
      </c>
      <c r="L8" s="68">
        <v>0.2</v>
      </c>
      <c r="M8" s="68">
        <v>1.2</v>
      </c>
      <c r="N8" s="62">
        <v>0</v>
      </c>
      <c r="O8" s="97">
        <v>0</v>
      </c>
      <c r="P8" s="65">
        <v>0</v>
      </c>
      <c r="Q8" s="85">
        <f t="shared" si="0"/>
        <v>3.36</v>
      </c>
      <c r="R8" s="68">
        <v>3.36</v>
      </c>
      <c r="S8" s="68">
        <v>3.36</v>
      </c>
      <c r="T8" s="189">
        <v>325.702</v>
      </c>
      <c r="U8" s="72">
        <v>325.702</v>
      </c>
      <c r="V8" s="87">
        <v>8.8879999999999999</v>
      </c>
      <c r="W8" s="73">
        <v>4.8280000000000003</v>
      </c>
    </row>
    <row r="9" spans="1:23" ht="24" x14ac:dyDescent="0.25">
      <c r="A9" s="175">
        <v>42867</v>
      </c>
      <c r="B9" s="18" t="s">
        <v>107</v>
      </c>
      <c r="C9" s="62">
        <v>0</v>
      </c>
      <c r="D9" s="62">
        <v>0</v>
      </c>
      <c r="E9" s="68">
        <f t="shared" si="1"/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8">
        <v>32.720999999999997</v>
      </c>
      <c r="N9" s="62">
        <v>0</v>
      </c>
      <c r="O9" s="97">
        <v>0</v>
      </c>
      <c r="P9" s="65">
        <v>0</v>
      </c>
      <c r="Q9" s="85">
        <f t="shared" si="0"/>
        <v>32.720999999999997</v>
      </c>
      <c r="R9" s="68">
        <v>32.765000000000001</v>
      </c>
      <c r="S9" s="68">
        <v>32.765000000000001</v>
      </c>
      <c r="T9" s="189">
        <v>100.04</v>
      </c>
      <c r="U9" s="72">
        <v>100.04</v>
      </c>
      <c r="V9" s="87">
        <v>33.277000000000001</v>
      </c>
      <c r="W9" s="73">
        <v>79.784000000000006</v>
      </c>
    </row>
    <row r="10" spans="1:23" ht="48" x14ac:dyDescent="0.25">
      <c r="A10" s="175">
        <v>42898</v>
      </c>
      <c r="B10" s="18" t="s">
        <v>108</v>
      </c>
      <c r="C10" s="62">
        <v>0</v>
      </c>
      <c r="D10" s="62">
        <v>0</v>
      </c>
      <c r="E10" s="68">
        <f t="shared" si="1"/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8">
        <v>320</v>
      </c>
      <c r="N10" s="62">
        <v>0</v>
      </c>
      <c r="O10" s="97">
        <v>0</v>
      </c>
      <c r="P10" s="65">
        <v>0</v>
      </c>
      <c r="Q10" s="85">
        <f t="shared" si="0"/>
        <v>320</v>
      </c>
      <c r="R10" s="68">
        <v>320</v>
      </c>
      <c r="S10" s="68">
        <v>320</v>
      </c>
      <c r="T10" s="189">
        <v>226</v>
      </c>
      <c r="U10" s="72">
        <v>253.77699999999999</v>
      </c>
      <c r="V10" s="87">
        <v>333.18</v>
      </c>
      <c r="W10" s="73">
        <v>277.47699999999998</v>
      </c>
    </row>
    <row r="11" spans="1:23" ht="48" x14ac:dyDescent="0.25">
      <c r="A11" s="175">
        <v>42928</v>
      </c>
      <c r="B11" s="18" t="s">
        <v>109</v>
      </c>
      <c r="C11" s="68">
        <f>C12+C13</f>
        <v>70</v>
      </c>
      <c r="D11" s="68">
        <f>D12+D13</f>
        <v>25</v>
      </c>
      <c r="E11" s="68">
        <f t="shared" si="1"/>
        <v>7</v>
      </c>
      <c r="F11" s="68">
        <f t="shared" ref="F11:N11" si="2">F12+F13</f>
        <v>0.2</v>
      </c>
      <c r="G11" s="68">
        <f t="shared" si="2"/>
        <v>3</v>
      </c>
      <c r="H11" s="68">
        <f t="shared" si="2"/>
        <v>1.4</v>
      </c>
      <c r="I11" s="68">
        <f t="shared" si="2"/>
        <v>0</v>
      </c>
      <c r="J11" s="68">
        <f t="shared" si="2"/>
        <v>0</v>
      </c>
      <c r="K11" s="68">
        <f t="shared" si="2"/>
        <v>0</v>
      </c>
      <c r="L11" s="68">
        <f t="shared" si="2"/>
        <v>2.4</v>
      </c>
      <c r="M11" s="68">
        <f t="shared" si="2"/>
        <v>1.4</v>
      </c>
      <c r="N11" s="68">
        <f t="shared" si="2"/>
        <v>0</v>
      </c>
      <c r="O11" s="69">
        <v>0</v>
      </c>
      <c r="P11" s="70">
        <v>0</v>
      </c>
      <c r="Q11" s="85">
        <f>Q12+Q13</f>
        <v>103.4</v>
      </c>
      <c r="R11" s="68">
        <f>R12+R13</f>
        <v>18.899999999999999</v>
      </c>
      <c r="S11" s="68">
        <f>S12+S13</f>
        <v>18.899999999999999</v>
      </c>
      <c r="T11" s="189">
        <f>SUM(T12:T13)</f>
        <v>83.19</v>
      </c>
      <c r="U11" s="72">
        <f>SUM(U12:U13)</f>
        <v>85.19</v>
      </c>
      <c r="V11" s="73">
        <v>61.087000000000003</v>
      </c>
      <c r="W11" s="73">
        <v>120.86499999999999</v>
      </c>
    </row>
    <row r="12" spans="1:23" ht="36" x14ac:dyDescent="0.25">
      <c r="A12" s="208" t="s">
        <v>110</v>
      </c>
      <c r="B12" s="19" t="s">
        <v>112</v>
      </c>
      <c r="C12" s="68">
        <v>38</v>
      </c>
      <c r="D12" s="68">
        <v>13.2</v>
      </c>
      <c r="E12" s="68">
        <f t="shared" si="1"/>
        <v>3.5</v>
      </c>
      <c r="F12" s="68">
        <v>0.1</v>
      </c>
      <c r="G12" s="68">
        <v>1</v>
      </c>
      <c r="H12" s="68">
        <v>1</v>
      </c>
      <c r="I12" s="68">
        <v>0</v>
      </c>
      <c r="J12" s="68">
        <v>0</v>
      </c>
      <c r="K12" s="68">
        <v>0</v>
      </c>
      <c r="L12" s="68">
        <v>1.4</v>
      </c>
      <c r="M12" s="68">
        <v>1</v>
      </c>
      <c r="N12" s="68">
        <v>0</v>
      </c>
      <c r="O12" s="69">
        <v>0</v>
      </c>
      <c r="P12" s="70">
        <v>0</v>
      </c>
      <c r="Q12" s="85">
        <f t="shared" si="0"/>
        <v>55.7</v>
      </c>
      <c r="R12" s="68">
        <v>18.899999999999999</v>
      </c>
      <c r="S12" s="68">
        <v>18.899999999999999</v>
      </c>
      <c r="T12" s="189">
        <v>40</v>
      </c>
      <c r="U12" s="72">
        <v>42</v>
      </c>
      <c r="V12" s="73">
        <v>23.827000000000002</v>
      </c>
      <c r="W12" s="73">
        <v>48.06</v>
      </c>
    </row>
    <row r="13" spans="1:23" ht="24" x14ac:dyDescent="0.25">
      <c r="A13" s="208" t="s">
        <v>111</v>
      </c>
      <c r="B13" s="19" t="s">
        <v>113</v>
      </c>
      <c r="C13" s="68">
        <v>32</v>
      </c>
      <c r="D13" s="68">
        <v>11.8</v>
      </c>
      <c r="E13" s="68">
        <f t="shared" si="1"/>
        <v>3.5</v>
      </c>
      <c r="F13" s="68">
        <v>0.1</v>
      </c>
      <c r="G13" s="68">
        <v>2</v>
      </c>
      <c r="H13" s="68">
        <v>0.4</v>
      </c>
      <c r="I13" s="68">
        <v>0</v>
      </c>
      <c r="J13" s="68">
        <v>0</v>
      </c>
      <c r="K13" s="68">
        <v>0</v>
      </c>
      <c r="L13" s="68">
        <v>1</v>
      </c>
      <c r="M13" s="68">
        <v>0.4</v>
      </c>
      <c r="N13" s="68">
        <v>0</v>
      </c>
      <c r="O13" s="69">
        <v>0</v>
      </c>
      <c r="P13" s="70">
        <v>0</v>
      </c>
      <c r="Q13" s="85">
        <f t="shared" si="0"/>
        <v>47.7</v>
      </c>
      <c r="R13" s="68">
        <v>0</v>
      </c>
      <c r="S13" s="68">
        <v>0</v>
      </c>
      <c r="T13" s="189">
        <v>43.19</v>
      </c>
      <c r="U13" s="72">
        <v>43.19</v>
      </c>
      <c r="V13" s="73">
        <v>37.15</v>
      </c>
      <c r="W13" s="73">
        <v>39.639000000000003</v>
      </c>
    </row>
    <row r="14" spans="1:23" ht="24.75" thickBot="1" x14ac:dyDescent="0.3">
      <c r="A14" s="176">
        <v>42959</v>
      </c>
      <c r="B14" s="19" t="s">
        <v>42</v>
      </c>
      <c r="C14" s="92">
        <v>0</v>
      </c>
      <c r="D14" s="92">
        <v>0</v>
      </c>
      <c r="E14" s="92">
        <f t="shared" si="1"/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2">
        <v>0</v>
      </c>
      <c r="L14" s="92">
        <v>0</v>
      </c>
      <c r="M14" s="92">
        <v>30</v>
      </c>
      <c r="N14" s="92">
        <v>0</v>
      </c>
      <c r="O14" s="98">
        <v>0</v>
      </c>
      <c r="P14" s="96">
        <v>0</v>
      </c>
      <c r="Q14" s="152">
        <f t="shared" si="0"/>
        <v>30</v>
      </c>
      <c r="R14" s="92">
        <v>30</v>
      </c>
      <c r="S14" s="92">
        <v>30</v>
      </c>
      <c r="T14" s="205">
        <v>30</v>
      </c>
      <c r="U14" s="132">
        <v>30</v>
      </c>
      <c r="V14" s="133">
        <v>42.192</v>
      </c>
      <c r="W14" s="217">
        <v>36.317</v>
      </c>
    </row>
    <row r="15" spans="1:23" ht="38.25" thickBot="1" x14ac:dyDescent="0.3">
      <c r="A15" s="9">
        <v>12</v>
      </c>
      <c r="B15" s="7" t="s">
        <v>40</v>
      </c>
      <c r="C15" s="80">
        <f>SUM(C5:C11)+C14</f>
        <v>70</v>
      </c>
      <c r="D15" s="80">
        <f>SUM(D5:D11)+D14</f>
        <v>25.16</v>
      </c>
      <c r="E15" s="80">
        <f t="shared" si="1"/>
        <v>9</v>
      </c>
      <c r="F15" s="80">
        <f t="shared" ref="F15:M15" si="3">SUM(F5:F11)+F14</f>
        <v>0.2</v>
      </c>
      <c r="G15" s="80">
        <f t="shared" si="3"/>
        <v>3</v>
      </c>
      <c r="H15" s="80">
        <f t="shared" si="3"/>
        <v>1.4</v>
      </c>
      <c r="I15" s="80">
        <f t="shared" si="3"/>
        <v>0</v>
      </c>
      <c r="J15" s="80">
        <f t="shared" si="3"/>
        <v>0</v>
      </c>
      <c r="K15" s="80">
        <f t="shared" si="3"/>
        <v>1.8</v>
      </c>
      <c r="L15" s="80">
        <f t="shared" si="3"/>
        <v>2.6</v>
      </c>
      <c r="M15" s="80">
        <f t="shared" si="3"/>
        <v>518.221</v>
      </c>
      <c r="N15" s="80">
        <f t="shared" ref="N15" si="4">SUM(N5:N11)+N14</f>
        <v>0</v>
      </c>
      <c r="O15" s="81">
        <f t="shared" ref="O15" si="5">SUM(O5:O11)+O14</f>
        <v>0</v>
      </c>
      <c r="P15" s="82">
        <f t="shared" ref="P15" si="6">SUM(P5:P11)+P14</f>
        <v>0</v>
      </c>
      <c r="Q15" s="83">
        <f t="shared" ref="Q15" si="7">SUM(Q5:Q11)+Q14</f>
        <v>622.38099999999997</v>
      </c>
      <c r="R15" s="80">
        <f t="shared" ref="R15" si="8">SUM(R5:R11)+R14</f>
        <v>542.92500000000007</v>
      </c>
      <c r="S15" s="80">
        <f t="shared" ref="S15" si="9">SUM(S5:S11)+S14</f>
        <v>547.92500000000007</v>
      </c>
      <c r="T15" s="193">
        <f t="shared" ref="T15:U15" si="10">SUM(T5:T11)+T14</f>
        <v>912.33199999999988</v>
      </c>
      <c r="U15" s="84">
        <f t="shared" si="10"/>
        <v>942.90900000000011</v>
      </c>
      <c r="V15" s="80">
        <f t="shared" ref="V15:W15" si="11">SUM(V5:V11)+V14</f>
        <v>605.69799999999998</v>
      </c>
      <c r="W15" s="80">
        <f t="shared" si="11"/>
        <v>602.28099999999995</v>
      </c>
    </row>
    <row r="16" spans="1:23" x14ac:dyDescent="0.25">
      <c r="U16" s="21"/>
      <c r="V16" s="21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70C0"/>
    <pageSetUpPr fitToPage="1"/>
  </sheetPr>
  <dimension ref="A1:W8"/>
  <sheetViews>
    <sheetView zoomScale="110" zoomScaleNormal="110" workbookViewId="0">
      <selection activeCell="S6" sqref="S6"/>
    </sheetView>
  </sheetViews>
  <sheetFormatPr defaultRowHeight="15" x14ac:dyDescent="0.25"/>
  <cols>
    <col min="3" max="3" width="10.42578125" bestFit="1" customWidth="1"/>
    <col min="4" max="4" width="9" customWidth="1"/>
    <col min="5" max="5" width="8.85546875" customWidth="1"/>
    <col min="6" max="6" width="7.28515625" customWidth="1"/>
    <col min="7" max="7" width="10" customWidth="1"/>
    <col min="12" max="12" width="8.85546875" customWidth="1"/>
    <col min="14" max="14" width="7.5703125" customWidth="1"/>
    <col min="15" max="15" width="9.28515625" customWidth="1"/>
    <col min="16" max="16" width="8.140625" customWidth="1"/>
    <col min="18" max="18" width="10.5703125" bestFit="1" customWidth="1"/>
  </cols>
  <sheetData>
    <row r="1" spans="1:23" ht="15" customHeight="1" x14ac:dyDescent="0.25">
      <c r="A1" s="246" t="s">
        <v>0</v>
      </c>
      <c r="B1" s="249" t="s">
        <v>1</v>
      </c>
      <c r="C1" s="306" t="s">
        <v>46</v>
      </c>
      <c r="D1" s="306" t="s">
        <v>47</v>
      </c>
      <c r="E1" s="306" t="s">
        <v>48</v>
      </c>
      <c r="F1" s="306" t="s">
        <v>49</v>
      </c>
      <c r="G1" s="306" t="s">
        <v>50</v>
      </c>
      <c r="H1" s="306" t="s">
        <v>51</v>
      </c>
      <c r="I1" s="306" t="s">
        <v>52</v>
      </c>
      <c r="J1" s="306" t="s">
        <v>53</v>
      </c>
      <c r="K1" s="306" t="s">
        <v>54</v>
      </c>
      <c r="L1" s="306" t="s">
        <v>55</v>
      </c>
      <c r="M1" s="306" t="s">
        <v>56</v>
      </c>
      <c r="N1" s="306" t="s">
        <v>57</v>
      </c>
      <c r="O1" s="309" t="s">
        <v>58</v>
      </c>
      <c r="P1" s="303" t="s">
        <v>59</v>
      </c>
      <c r="Q1" s="273" t="s">
        <v>121</v>
      </c>
      <c r="R1" s="239">
        <v>2023</v>
      </c>
      <c r="S1" s="239">
        <v>2024</v>
      </c>
      <c r="T1" s="230" t="s">
        <v>123</v>
      </c>
      <c r="U1" s="242" t="s">
        <v>124</v>
      </c>
      <c r="V1" s="221" t="s">
        <v>122</v>
      </c>
      <c r="W1" s="218" t="s">
        <v>120</v>
      </c>
    </row>
    <row r="2" spans="1:23" x14ac:dyDescent="0.25">
      <c r="A2" s="247"/>
      <c r="B2" s="250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10"/>
      <c r="P2" s="304"/>
      <c r="Q2" s="274"/>
      <c r="R2" s="240"/>
      <c r="S2" s="240"/>
      <c r="T2" s="231"/>
      <c r="U2" s="243"/>
      <c r="V2" s="222"/>
      <c r="W2" s="219"/>
    </row>
    <row r="3" spans="1:23" x14ac:dyDescent="0.25">
      <c r="A3" s="247"/>
      <c r="B3" s="250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10"/>
      <c r="P3" s="304"/>
      <c r="Q3" s="274"/>
      <c r="R3" s="240"/>
      <c r="S3" s="240"/>
      <c r="T3" s="231"/>
      <c r="U3" s="243"/>
      <c r="V3" s="222"/>
      <c r="W3" s="219"/>
    </row>
    <row r="4" spans="1:23" ht="42.75" customHeight="1" thickBot="1" x14ac:dyDescent="0.3">
      <c r="A4" s="248"/>
      <c r="B4" s="251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11"/>
      <c r="P4" s="305"/>
      <c r="Q4" s="275"/>
      <c r="R4" s="241"/>
      <c r="S4" s="241"/>
      <c r="T4" s="232"/>
      <c r="U4" s="244"/>
      <c r="V4" s="223"/>
      <c r="W4" s="220"/>
    </row>
    <row r="5" spans="1:23" ht="24" x14ac:dyDescent="0.25">
      <c r="A5" s="177">
        <v>40556</v>
      </c>
      <c r="B5" s="17" t="s">
        <v>44</v>
      </c>
      <c r="C5" s="62">
        <v>460</v>
      </c>
      <c r="D5" s="62">
        <v>170</v>
      </c>
      <c r="E5" s="62">
        <f>SUM(F5:L5)</f>
        <v>165</v>
      </c>
      <c r="F5" s="62">
        <v>0</v>
      </c>
      <c r="G5" s="62">
        <v>135.5</v>
      </c>
      <c r="H5" s="62">
        <v>6</v>
      </c>
      <c r="I5" s="62">
        <v>0</v>
      </c>
      <c r="J5" s="62">
        <v>7.5</v>
      </c>
      <c r="K5" s="63">
        <v>1</v>
      </c>
      <c r="L5" s="62">
        <v>15</v>
      </c>
      <c r="M5" s="62">
        <v>12</v>
      </c>
      <c r="N5" s="62">
        <v>0</v>
      </c>
      <c r="O5" s="64">
        <v>0</v>
      </c>
      <c r="P5" s="65">
        <v>0</v>
      </c>
      <c r="Q5" s="85">
        <f>P5+O5+N5+M5+C5+D5+E5</f>
        <v>807</v>
      </c>
      <c r="R5" s="62">
        <v>768.25</v>
      </c>
      <c r="S5" s="62">
        <v>943.8</v>
      </c>
      <c r="T5" s="188">
        <v>788.85</v>
      </c>
      <c r="U5" s="66">
        <v>788.85</v>
      </c>
      <c r="V5" s="67">
        <v>685.29</v>
      </c>
      <c r="W5" s="67">
        <v>677.22799999999995</v>
      </c>
    </row>
    <row r="6" spans="1:23" ht="24" x14ac:dyDescent="0.25">
      <c r="A6" s="175">
        <v>40587</v>
      </c>
      <c r="B6" s="18" t="s">
        <v>45</v>
      </c>
      <c r="C6" s="68">
        <v>83</v>
      </c>
      <c r="D6" s="68">
        <v>30.7</v>
      </c>
      <c r="E6" s="68">
        <f>SUM(F6:L6)</f>
        <v>6</v>
      </c>
      <c r="F6" s="68">
        <v>0</v>
      </c>
      <c r="G6" s="68">
        <v>3</v>
      </c>
      <c r="H6" s="68">
        <v>0.5</v>
      </c>
      <c r="I6" s="68">
        <v>0</v>
      </c>
      <c r="J6" s="68">
        <v>0</v>
      </c>
      <c r="K6" s="68">
        <v>0</v>
      </c>
      <c r="L6" s="68">
        <v>2.5</v>
      </c>
      <c r="M6" s="68">
        <v>1.5</v>
      </c>
      <c r="N6" s="68">
        <v>0</v>
      </c>
      <c r="O6" s="69">
        <v>0</v>
      </c>
      <c r="P6" s="70">
        <v>0</v>
      </c>
      <c r="Q6" s="85">
        <f>P6+O6+N6+M6+C6+D6+E6</f>
        <v>121.2</v>
      </c>
      <c r="R6" s="62">
        <v>127.04</v>
      </c>
      <c r="S6" s="62">
        <v>127.59</v>
      </c>
      <c r="T6" s="189">
        <v>123.16</v>
      </c>
      <c r="U6" s="72">
        <v>123.16</v>
      </c>
      <c r="V6" s="73">
        <v>111.99</v>
      </c>
      <c r="W6" s="73">
        <v>128.46</v>
      </c>
    </row>
    <row r="7" spans="1:23" ht="36.75" thickBot="1" x14ac:dyDescent="0.3">
      <c r="A7" s="176">
        <v>40615</v>
      </c>
      <c r="B7" s="19" t="s">
        <v>69</v>
      </c>
      <c r="C7" s="74">
        <v>80.5</v>
      </c>
      <c r="D7" s="74">
        <v>28.2</v>
      </c>
      <c r="E7" s="74">
        <f>SUM(F7:L7)</f>
        <v>42</v>
      </c>
      <c r="F7" s="74">
        <v>0</v>
      </c>
      <c r="G7" s="74">
        <v>5</v>
      </c>
      <c r="H7" s="74">
        <v>12</v>
      </c>
      <c r="I7" s="74">
        <v>0</v>
      </c>
      <c r="J7" s="74">
        <v>0</v>
      </c>
      <c r="K7" s="74">
        <v>0</v>
      </c>
      <c r="L7" s="74">
        <v>25</v>
      </c>
      <c r="M7" s="74">
        <v>1.5</v>
      </c>
      <c r="N7" s="74">
        <v>0</v>
      </c>
      <c r="O7" s="75">
        <v>0</v>
      </c>
      <c r="P7" s="76">
        <v>0</v>
      </c>
      <c r="Q7" s="85">
        <f>P7+O7+N7+M7+C7+D7+E7</f>
        <v>152.19999999999999</v>
      </c>
      <c r="R7" s="62">
        <v>55.87</v>
      </c>
      <c r="S7" s="62">
        <v>0</v>
      </c>
      <c r="T7" s="190">
        <v>55.87</v>
      </c>
      <c r="U7" s="78">
        <v>55.87</v>
      </c>
      <c r="V7" s="79">
        <v>13.897</v>
      </c>
      <c r="W7" s="79">
        <v>84.927999999999997</v>
      </c>
    </row>
    <row r="8" spans="1:23" ht="24.75" thickBot="1" x14ac:dyDescent="0.3">
      <c r="A8" s="2">
        <v>13</v>
      </c>
      <c r="B8" s="209" t="s">
        <v>43</v>
      </c>
      <c r="C8" s="80">
        <f t="shared" ref="C8:P8" si="0">SUM(C5:C7)</f>
        <v>623.5</v>
      </c>
      <c r="D8" s="80">
        <f t="shared" si="0"/>
        <v>228.89999999999998</v>
      </c>
      <c r="E8" s="80">
        <f>SUM(F8:L8)</f>
        <v>213</v>
      </c>
      <c r="F8" s="80">
        <f t="shared" si="0"/>
        <v>0</v>
      </c>
      <c r="G8" s="80">
        <f t="shared" si="0"/>
        <v>143.5</v>
      </c>
      <c r="H8" s="80">
        <f t="shared" si="0"/>
        <v>18.5</v>
      </c>
      <c r="I8" s="80">
        <f t="shared" si="0"/>
        <v>0</v>
      </c>
      <c r="J8" s="80">
        <f t="shared" si="0"/>
        <v>7.5</v>
      </c>
      <c r="K8" s="80">
        <f t="shared" si="0"/>
        <v>1</v>
      </c>
      <c r="L8" s="80">
        <f t="shared" si="0"/>
        <v>42.5</v>
      </c>
      <c r="M8" s="80">
        <f t="shared" si="0"/>
        <v>15</v>
      </c>
      <c r="N8" s="80">
        <f t="shared" si="0"/>
        <v>0</v>
      </c>
      <c r="O8" s="81">
        <f t="shared" si="0"/>
        <v>0</v>
      </c>
      <c r="P8" s="82">
        <f t="shared" si="0"/>
        <v>0</v>
      </c>
      <c r="Q8" s="83">
        <f t="shared" ref="Q8:W8" si="1">SUM(Q5:Q7)</f>
        <v>1080.4000000000001</v>
      </c>
      <c r="R8" s="80">
        <f t="shared" si="1"/>
        <v>951.16</v>
      </c>
      <c r="S8" s="80">
        <f t="shared" si="1"/>
        <v>1071.3899999999999</v>
      </c>
      <c r="T8" s="193">
        <f t="shared" si="1"/>
        <v>967.88</v>
      </c>
      <c r="U8" s="84">
        <f t="shared" si="1"/>
        <v>967.88</v>
      </c>
      <c r="V8" s="210">
        <f t="shared" si="1"/>
        <v>811.17700000000002</v>
      </c>
      <c r="W8" s="211">
        <f t="shared" si="1"/>
        <v>890.61599999999999</v>
      </c>
    </row>
  </sheetData>
  <mergeCells count="23">
    <mergeCell ref="M1:M4"/>
    <mergeCell ref="N1:N4"/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X19"/>
  <sheetViews>
    <sheetView tabSelected="1" zoomScale="80" zoomScaleNormal="80" workbookViewId="0">
      <selection activeCell="V1" sqref="V1:V4"/>
    </sheetView>
  </sheetViews>
  <sheetFormatPr defaultRowHeight="15" x14ac:dyDescent="0.25"/>
  <cols>
    <col min="2" max="2" width="14.5703125" customWidth="1"/>
    <col min="3" max="3" width="11.42578125" customWidth="1"/>
    <col min="4" max="4" width="10.42578125" customWidth="1"/>
    <col min="5" max="5" width="11" customWidth="1"/>
    <col min="13" max="13" width="12.5703125" customWidth="1"/>
    <col min="15" max="15" width="11.5703125" customWidth="1"/>
    <col min="17" max="17" width="12.7109375" customWidth="1"/>
    <col min="18" max="18" width="11.42578125" customWidth="1"/>
    <col min="19" max="19" width="12.28515625" customWidth="1"/>
    <col min="20" max="20" width="15.28515625" customWidth="1"/>
    <col min="21" max="21" width="15" customWidth="1"/>
    <col min="22" max="22" width="11.140625" customWidth="1"/>
    <col min="23" max="23" width="13.85546875" customWidth="1"/>
  </cols>
  <sheetData>
    <row r="1" spans="1:24" ht="15" customHeight="1" x14ac:dyDescent="0.25">
      <c r="A1" s="323" t="s">
        <v>61</v>
      </c>
      <c r="B1" s="326" t="s">
        <v>62</v>
      </c>
      <c r="C1" s="314" t="s">
        <v>46</v>
      </c>
      <c r="D1" s="314" t="s">
        <v>47</v>
      </c>
      <c r="E1" s="314" t="s">
        <v>48</v>
      </c>
      <c r="F1" s="314" t="s">
        <v>49</v>
      </c>
      <c r="G1" s="314" t="s">
        <v>50</v>
      </c>
      <c r="H1" s="314" t="s">
        <v>51</v>
      </c>
      <c r="I1" s="314" t="s">
        <v>52</v>
      </c>
      <c r="J1" s="314" t="s">
        <v>53</v>
      </c>
      <c r="K1" s="314" t="s">
        <v>54</v>
      </c>
      <c r="L1" s="314" t="s">
        <v>55</v>
      </c>
      <c r="M1" s="314" t="s">
        <v>56</v>
      </c>
      <c r="N1" s="314" t="s">
        <v>57</v>
      </c>
      <c r="O1" s="317" t="s">
        <v>58</v>
      </c>
      <c r="P1" s="320" t="s">
        <v>59</v>
      </c>
      <c r="Q1" s="236" t="s">
        <v>121</v>
      </c>
      <c r="R1" s="239">
        <v>2023</v>
      </c>
      <c r="S1" s="239">
        <v>2024</v>
      </c>
      <c r="T1" s="255" t="s">
        <v>123</v>
      </c>
      <c r="U1" s="255" t="s">
        <v>124</v>
      </c>
      <c r="V1" s="252" t="s">
        <v>122</v>
      </c>
      <c r="W1" s="252" t="s">
        <v>120</v>
      </c>
    </row>
    <row r="2" spans="1:24" x14ac:dyDescent="0.25">
      <c r="A2" s="324"/>
      <c r="B2" s="327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8"/>
      <c r="P2" s="321"/>
      <c r="Q2" s="237"/>
      <c r="R2" s="240"/>
      <c r="S2" s="240"/>
      <c r="T2" s="256"/>
      <c r="U2" s="256"/>
      <c r="V2" s="253"/>
      <c r="W2" s="253"/>
    </row>
    <row r="3" spans="1:24" x14ac:dyDescent="0.25">
      <c r="A3" s="324"/>
      <c r="B3" s="327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8"/>
      <c r="P3" s="321"/>
      <c r="Q3" s="237"/>
      <c r="R3" s="240"/>
      <c r="S3" s="240"/>
      <c r="T3" s="256"/>
      <c r="U3" s="256"/>
      <c r="V3" s="253"/>
      <c r="W3" s="253"/>
    </row>
    <row r="4" spans="1:24" ht="41.25" customHeight="1" thickBot="1" x14ac:dyDescent="0.3">
      <c r="A4" s="325"/>
      <c r="B4" s="328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9"/>
      <c r="P4" s="322"/>
      <c r="Q4" s="238"/>
      <c r="R4" s="241"/>
      <c r="S4" s="241"/>
      <c r="T4" s="257"/>
      <c r="U4" s="257"/>
      <c r="V4" s="254"/>
      <c r="W4" s="254"/>
    </row>
    <row r="5" spans="1:24" ht="39.950000000000003" customHeight="1" x14ac:dyDescent="0.25">
      <c r="A5" s="171">
        <v>1</v>
      </c>
      <c r="B5" s="172" t="s">
        <v>3</v>
      </c>
      <c r="C5" s="103">
        <f>'1'!C13</f>
        <v>37.44</v>
      </c>
      <c r="D5" s="103">
        <f>'1'!D13</f>
        <v>13.84</v>
      </c>
      <c r="E5" s="103">
        <f>SUM(F5:L5)</f>
        <v>33.700000000000003</v>
      </c>
      <c r="F5" s="103">
        <f>'1'!F13</f>
        <v>0</v>
      </c>
      <c r="G5" s="103">
        <f>'1'!G13</f>
        <v>0</v>
      </c>
      <c r="H5" s="103">
        <f>'1'!H13</f>
        <v>2.1</v>
      </c>
      <c r="I5" s="103">
        <f>'1'!I13</f>
        <v>0</v>
      </c>
      <c r="J5" s="103">
        <f>'1'!J13</f>
        <v>0</v>
      </c>
      <c r="K5" s="103">
        <f>'1'!K13</f>
        <v>0</v>
      </c>
      <c r="L5" s="103">
        <f>'1'!L13</f>
        <v>31.6</v>
      </c>
      <c r="M5" s="103">
        <f>'1'!M13</f>
        <v>17</v>
      </c>
      <c r="N5" s="103">
        <f>'1'!N13</f>
        <v>21</v>
      </c>
      <c r="O5" s="104">
        <f>'1'!O13</f>
        <v>801.43799999999999</v>
      </c>
      <c r="P5" s="105">
        <f>'1'!P13</f>
        <v>213.44</v>
      </c>
      <c r="Q5" s="106">
        <f>C5+D5+E5+M5+N5+O5+P5</f>
        <v>1137.8579999999999</v>
      </c>
      <c r="R5" s="107">
        <f>'1'!R13</f>
        <v>5718.6500000000005</v>
      </c>
      <c r="S5" s="107">
        <f>'1'!S13</f>
        <v>634.85</v>
      </c>
      <c r="T5" s="182">
        <f>'1'!T13</f>
        <v>525.27</v>
      </c>
      <c r="U5" s="109">
        <f>'1'!U13</f>
        <v>287.33999999999997</v>
      </c>
      <c r="V5" s="110">
        <f>'1'!V13</f>
        <v>907.37800000000004</v>
      </c>
      <c r="W5" s="111">
        <f>'1'!W13</f>
        <v>694.86300000000006</v>
      </c>
      <c r="X5" s="5"/>
    </row>
    <row r="6" spans="1:24" ht="39.950000000000003" customHeight="1" x14ac:dyDescent="0.25">
      <c r="A6" s="136">
        <v>2</v>
      </c>
      <c r="B6" s="142" t="s">
        <v>63</v>
      </c>
      <c r="C6" s="28">
        <f>'2'!C9</f>
        <v>0</v>
      </c>
      <c r="D6" s="28">
        <f>'2'!D9</f>
        <v>0.8</v>
      </c>
      <c r="E6" s="58">
        <f t="shared" ref="E6:E17" si="0">SUM(F6:L6)</f>
        <v>39.5</v>
      </c>
      <c r="F6" s="28">
        <f>'2'!F9</f>
        <v>0</v>
      </c>
      <c r="G6" s="28">
        <f>'2'!G9</f>
        <v>0</v>
      </c>
      <c r="H6" s="28">
        <f>'2'!H9</f>
        <v>0</v>
      </c>
      <c r="I6" s="28">
        <f>'2'!I9</f>
        <v>0</v>
      </c>
      <c r="J6" s="28">
        <f>'2'!J9</f>
        <v>0</v>
      </c>
      <c r="K6" s="28">
        <f>'2'!K9</f>
        <v>0</v>
      </c>
      <c r="L6" s="28">
        <f>'2'!L9</f>
        <v>39.5</v>
      </c>
      <c r="M6" s="28">
        <f>'2'!M9</f>
        <v>0</v>
      </c>
      <c r="N6" s="28">
        <f>'2'!N9</f>
        <v>0</v>
      </c>
      <c r="O6" s="33">
        <f>'2'!O9</f>
        <v>0</v>
      </c>
      <c r="P6" s="34">
        <f>'2'!P9</f>
        <v>0</v>
      </c>
      <c r="Q6" s="27">
        <f>C6+D6+E6+M6+N6+O6+P6</f>
        <v>40.299999999999997</v>
      </c>
      <c r="R6" s="28">
        <f>'2'!R9</f>
        <v>49</v>
      </c>
      <c r="S6" s="28">
        <f>'2'!S9</f>
        <v>43.5</v>
      </c>
      <c r="T6" s="183">
        <f>'2'!T9</f>
        <v>63.010000000000005</v>
      </c>
      <c r="U6" s="31">
        <f>'2'!U9</f>
        <v>26.056999999999999</v>
      </c>
      <c r="V6" s="59">
        <f>'2'!V9</f>
        <v>27.673000000000002</v>
      </c>
      <c r="W6" s="60">
        <f>'2'!W9</f>
        <v>115.74199999999999</v>
      </c>
      <c r="X6" s="5"/>
    </row>
    <row r="7" spans="1:24" ht="39.950000000000003" customHeight="1" x14ac:dyDescent="0.25">
      <c r="A7" s="136">
        <v>3</v>
      </c>
      <c r="B7" s="141" t="s">
        <v>11</v>
      </c>
      <c r="C7" s="28">
        <f>'3'!C13</f>
        <v>14.4</v>
      </c>
      <c r="D7" s="28">
        <f>'3'!D13</f>
        <v>19.399999999999999</v>
      </c>
      <c r="E7" s="58">
        <f t="shared" si="0"/>
        <v>131.5</v>
      </c>
      <c r="F7" s="28">
        <f>'3'!F13</f>
        <v>0</v>
      </c>
      <c r="G7" s="28">
        <f>'3'!G13</f>
        <v>35</v>
      </c>
      <c r="H7" s="28">
        <f>'3'!H13</f>
        <v>2</v>
      </c>
      <c r="I7" s="28">
        <f>'3'!I13</f>
        <v>4.5</v>
      </c>
      <c r="J7" s="28">
        <f>'3'!J13</f>
        <v>6</v>
      </c>
      <c r="K7" s="28">
        <f>'3'!K13</f>
        <v>0</v>
      </c>
      <c r="L7" s="28">
        <f>'3'!L13</f>
        <v>84</v>
      </c>
      <c r="M7" s="28">
        <f>'3'!M13</f>
        <v>11.1</v>
      </c>
      <c r="N7" s="28">
        <f>'3'!N13</f>
        <v>0</v>
      </c>
      <c r="O7" s="33">
        <f>'3'!O13</f>
        <v>0</v>
      </c>
      <c r="P7" s="34">
        <f>'3'!P13</f>
        <v>0</v>
      </c>
      <c r="Q7" s="27">
        <f t="shared" ref="Q7:Q18" si="1">C7+D7+E7+M7+N7+O7+P7</f>
        <v>176.4</v>
      </c>
      <c r="R7" s="28">
        <f>'3'!R13</f>
        <v>134.65</v>
      </c>
      <c r="S7" s="28">
        <f>'3'!S13</f>
        <v>200.125</v>
      </c>
      <c r="T7" s="183">
        <f>'3'!T13</f>
        <v>144.10999999999999</v>
      </c>
      <c r="U7" s="31">
        <f>'3'!U13</f>
        <v>140.22</v>
      </c>
      <c r="V7" s="59">
        <f>'3'!V13</f>
        <v>150.279</v>
      </c>
      <c r="W7" s="60">
        <f>'3'!W13</f>
        <v>130.34800000000001</v>
      </c>
      <c r="X7" s="5"/>
    </row>
    <row r="8" spans="1:24" ht="39.950000000000003" customHeight="1" x14ac:dyDescent="0.25">
      <c r="A8" s="136">
        <v>4</v>
      </c>
      <c r="B8" s="142" t="s">
        <v>17</v>
      </c>
      <c r="C8" s="28">
        <f>'4'!C11</f>
        <v>23.5</v>
      </c>
      <c r="D8" s="28">
        <f>'4'!D11</f>
        <v>9.0849999999999991</v>
      </c>
      <c r="E8" s="58">
        <f t="shared" si="0"/>
        <v>4.4000000000000004</v>
      </c>
      <c r="F8" s="28">
        <f>'4'!F11</f>
        <v>0</v>
      </c>
      <c r="G8" s="28">
        <f>'4'!G11</f>
        <v>0.2</v>
      </c>
      <c r="H8" s="28">
        <f>'4'!H11</f>
        <v>0.60000000000000009</v>
      </c>
      <c r="I8" s="28">
        <f>'4'!I11</f>
        <v>0</v>
      </c>
      <c r="J8" s="28">
        <f>'4'!J11</f>
        <v>0</v>
      </c>
      <c r="K8" s="28">
        <f>'4'!K11</f>
        <v>0</v>
      </c>
      <c r="L8" s="28">
        <f>'4'!L11</f>
        <v>3.6</v>
      </c>
      <c r="M8" s="28">
        <f>'4'!M11</f>
        <v>0.2</v>
      </c>
      <c r="N8" s="28">
        <f>'4'!N11</f>
        <v>0</v>
      </c>
      <c r="O8" s="33">
        <f>'4'!O11</f>
        <v>0</v>
      </c>
      <c r="P8" s="34">
        <f>'4'!P11</f>
        <v>0</v>
      </c>
      <c r="Q8" s="27">
        <f t="shared" si="1"/>
        <v>37.185000000000002</v>
      </c>
      <c r="R8" s="28">
        <f>'4'!R11</f>
        <v>39.555</v>
      </c>
      <c r="S8" s="28">
        <f>'4'!S11</f>
        <v>40.924999999999997</v>
      </c>
      <c r="T8" s="183">
        <f>'4'!T11</f>
        <v>37.184999999999995</v>
      </c>
      <c r="U8" s="31">
        <f>'4'!U11</f>
        <v>37.184999999999995</v>
      </c>
      <c r="V8" s="59">
        <f>'4'!V11</f>
        <v>34.620999999999995</v>
      </c>
      <c r="W8" s="60">
        <f>'4'!W11</f>
        <v>35.536000000000001</v>
      </c>
    </row>
    <row r="9" spans="1:24" ht="39.950000000000003" customHeight="1" x14ac:dyDescent="0.25">
      <c r="A9" s="136">
        <v>5</v>
      </c>
      <c r="B9" s="142" t="s">
        <v>64</v>
      </c>
      <c r="C9" s="28">
        <f>'5'!C10</f>
        <v>187</v>
      </c>
      <c r="D9" s="28">
        <f>'5'!D10</f>
        <v>67.63</v>
      </c>
      <c r="E9" s="58">
        <f t="shared" si="0"/>
        <v>66.5</v>
      </c>
      <c r="F9" s="28">
        <f>'5'!F10</f>
        <v>0</v>
      </c>
      <c r="G9" s="28">
        <f>'5'!G10</f>
        <v>8.3000000000000007</v>
      </c>
      <c r="H9" s="28">
        <f>'5'!H10</f>
        <v>28</v>
      </c>
      <c r="I9" s="28">
        <f>'5'!I10</f>
        <v>5.2</v>
      </c>
      <c r="J9" s="28">
        <f>'5'!J10</f>
        <v>5.5</v>
      </c>
      <c r="K9" s="28">
        <f>'5'!K10</f>
        <v>0</v>
      </c>
      <c r="L9" s="28">
        <f>'5'!L10</f>
        <v>19.5</v>
      </c>
      <c r="M9" s="28">
        <f>'5'!M10</f>
        <v>3.5</v>
      </c>
      <c r="N9" s="28">
        <f>'5'!N10</f>
        <v>0</v>
      </c>
      <c r="O9" s="33">
        <f>'5'!O10</f>
        <v>1.5</v>
      </c>
      <c r="P9" s="34">
        <f>'5'!P10</f>
        <v>0</v>
      </c>
      <c r="Q9" s="27">
        <f>C9+D9+E9+M9+O9</f>
        <v>326.13</v>
      </c>
      <c r="R9" s="28">
        <f>'5'!R10</f>
        <v>263.45</v>
      </c>
      <c r="S9" s="28">
        <f>'5'!S10</f>
        <v>191.13</v>
      </c>
      <c r="T9" s="183">
        <f>'5'!T10</f>
        <v>249.45999999999998</v>
      </c>
      <c r="U9" s="31">
        <f>'5'!U10</f>
        <v>285.63</v>
      </c>
      <c r="V9" s="59">
        <f>'5'!V10</f>
        <v>308.71299999999997</v>
      </c>
      <c r="W9" s="60">
        <f>'5'!W10</f>
        <v>323.57800000000003</v>
      </c>
    </row>
    <row r="10" spans="1:24" ht="39.950000000000003" customHeight="1" x14ac:dyDescent="0.25">
      <c r="A10" s="136">
        <v>6</v>
      </c>
      <c r="B10" s="142" t="s">
        <v>26</v>
      </c>
      <c r="C10" s="28">
        <f>'6'!C16</f>
        <v>10.42</v>
      </c>
      <c r="D10" s="28">
        <f>'6'!D16</f>
        <v>3.85</v>
      </c>
      <c r="E10" s="58">
        <f t="shared" si="0"/>
        <v>78.150000000000006</v>
      </c>
      <c r="F10" s="28">
        <f>'6'!F16</f>
        <v>0</v>
      </c>
      <c r="G10" s="28">
        <f>'6'!G16</f>
        <v>63</v>
      </c>
      <c r="H10" s="28">
        <f>'6'!H16</f>
        <v>0.9</v>
      </c>
      <c r="I10" s="28">
        <f>'6'!I16</f>
        <v>0</v>
      </c>
      <c r="J10" s="28">
        <f>'6'!J16</f>
        <v>14</v>
      </c>
      <c r="K10" s="28">
        <f>'6'!K16</f>
        <v>0</v>
      </c>
      <c r="L10" s="28">
        <f>'6'!L16</f>
        <v>0.25</v>
      </c>
      <c r="M10" s="28">
        <f>'6'!M16</f>
        <v>776.6</v>
      </c>
      <c r="N10" s="28">
        <f>'6'!N16</f>
        <v>0</v>
      </c>
      <c r="O10" s="33">
        <f>'6'!O16</f>
        <v>416.41</v>
      </c>
      <c r="P10" s="34">
        <f>'6'!P16</f>
        <v>0</v>
      </c>
      <c r="Q10" s="27">
        <f t="shared" si="1"/>
        <v>1285.43</v>
      </c>
      <c r="R10" s="28">
        <f>'6'!R16</f>
        <v>1134.5840000000001</v>
      </c>
      <c r="S10" s="28">
        <f>'6'!S16</f>
        <v>907.55</v>
      </c>
      <c r="T10" s="183">
        <f>'6'!T16</f>
        <v>1142.06</v>
      </c>
      <c r="U10" s="31">
        <f>'6'!U16</f>
        <v>1056.42</v>
      </c>
      <c r="V10" s="59">
        <f>'6'!V16</f>
        <v>790.18100000000004</v>
      </c>
      <c r="W10" s="60">
        <f>'6'!W16</f>
        <v>1301.9809999999998</v>
      </c>
    </row>
    <row r="11" spans="1:24" ht="39.950000000000003" customHeight="1" x14ac:dyDescent="0.25">
      <c r="A11" s="136">
        <v>7</v>
      </c>
      <c r="B11" s="141" t="s">
        <v>31</v>
      </c>
      <c r="C11" s="28">
        <f>'7'!C8</f>
        <v>0</v>
      </c>
      <c r="D11" s="28">
        <f>'7'!D8</f>
        <v>0</v>
      </c>
      <c r="E11" s="58">
        <f t="shared" si="0"/>
        <v>41.5</v>
      </c>
      <c r="F11" s="28">
        <f>'7'!F8</f>
        <v>0</v>
      </c>
      <c r="G11" s="28">
        <f>'7'!G8</f>
        <v>20</v>
      </c>
      <c r="H11" s="28">
        <f>'7'!H8</f>
        <v>0</v>
      </c>
      <c r="I11" s="28">
        <f>'7'!I8</f>
        <v>0</v>
      </c>
      <c r="J11" s="28">
        <f>'7'!J8</f>
        <v>21.5</v>
      </c>
      <c r="K11" s="28">
        <f>'7'!K8</f>
        <v>0</v>
      </c>
      <c r="L11" s="28">
        <f>'7'!L8</f>
        <v>0</v>
      </c>
      <c r="M11" s="28">
        <f>'7'!M8</f>
        <v>264.69</v>
      </c>
      <c r="N11" s="28">
        <f>'7'!N8</f>
        <v>0</v>
      </c>
      <c r="O11" s="33">
        <f>'7'!O8</f>
        <v>1357.46</v>
      </c>
      <c r="P11" s="34">
        <f>'7'!P8</f>
        <v>0</v>
      </c>
      <c r="Q11" s="27">
        <f t="shared" si="1"/>
        <v>1663.65</v>
      </c>
      <c r="R11" s="28">
        <f>'7'!R8</f>
        <v>903.5</v>
      </c>
      <c r="S11" s="28">
        <f>'7'!S8</f>
        <v>843</v>
      </c>
      <c r="T11" s="183">
        <f>'7'!T8</f>
        <v>554.20000000000005</v>
      </c>
      <c r="U11" s="31">
        <f>'7'!U8</f>
        <v>583.92999999999995</v>
      </c>
      <c r="V11" s="59">
        <f>'7'!V8</f>
        <v>534.2639999999999</v>
      </c>
      <c r="W11" s="60">
        <f>'7'!W8</f>
        <v>389.113</v>
      </c>
    </row>
    <row r="12" spans="1:24" ht="39.950000000000003" customHeight="1" x14ac:dyDescent="0.25">
      <c r="A12" s="136">
        <v>8</v>
      </c>
      <c r="B12" s="141" t="s">
        <v>32</v>
      </c>
      <c r="C12" s="28">
        <f>'8'!C13</f>
        <v>3183.2950000000001</v>
      </c>
      <c r="D12" s="28">
        <f>'8'!D13</f>
        <v>1165.8559999999998</v>
      </c>
      <c r="E12" s="58">
        <f t="shared" si="0"/>
        <v>840.49799999999982</v>
      </c>
      <c r="F12" s="28">
        <f>'8'!F13</f>
        <v>0.79999999999999993</v>
      </c>
      <c r="G12" s="28">
        <f>'8'!G13</f>
        <v>333.40999999999997</v>
      </c>
      <c r="H12" s="28">
        <f>'8'!H13</f>
        <v>330.63799999999998</v>
      </c>
      <c r="I12" s="28">
        <f>'8'!I13</f>
        <v>0.8</v>
      </c>
      <c r="J12" s="28">
        <f>'8'!J13</f>
        <v>37.5</v>
      </c>
      <c r="K12" s="28">
        <f>'8'!K13</f>
        <v>0.4</v>
      </c>
      <c r="L12" s="28">
        <f>'8'!L13</f>
        <v>136.94999999999999</v>
      </c>
      <c r="M12" s="28">
        <f>'8'!M13</f>
        <v>69.02000000000001</v>
      </c>
      <c r="N12" s="28">
        <f>'8'!N13</f>
        <v>0</v>
      </c>
      <c r="O12" s="33">
        <f>'8'!O13</f>
        <v>129.78700000000001</v>
      </c>
      <c r="P12" s="34">
        <f>'8'!P13</f>
        <v>0</v>
      </c>
      <c r="Q12" s="27">
        <f>C12+D12+E12+M12+N12+O12+P12</f>
        <v>5388.4560000000001</v>
      </c>
      <c r="R12" s="28">
        <f>'8'!R13</f>
        <v>5262.0099999999993</v>
      </c>
      <c r="S12" s="28">
        <f>'8'!S13</f>
        <v>5285.7499999999991</v>
      </c>
      <c r="T12" s="183">
        <f>'8'!T13</f>
        <v>5258.1189999999997</v>
      </c>
      <c r="U12" s="31">
        <f>'8'!U13</f>
        <v>6390.0860000000002</v>
      </c>
      <c r="V12" s="59">
        <f>'8'!V13</f>
        <v>4863.87</v>
      </c>
      <c r="W12" s="60">
        <f>'8'!W13</f>
        <v>2355.806</v>
      </c>
    </row>
    <row r="13" spans="1:24" ht="39.950000000000003" customHeight="1" x14ac:dyDescent="0.25">
      <c r="A13" s="136">
        <v>9</v>
      </c>
      <c r="B13" s="141" t="s">
        <v>65</v>
      </c>
      <c r="C13" s="28">
        <f>'9'!C7</f>
        <v>0</v>
      </c>
      <c r="D13" s="28">
        <f>'9'!D7</f>
        <v>0</v>
      </c>
      <c r="E13" s="58">
        <f t="shared" si="0"/>
        <v>0.6</v>
      </c>
      <c r="F13" s="28">
        <f>'9'!F7</f>
        <v>0</v>
      </c>
      <c r="G13" s="28">
        <f>'9'!G7</f>
        <v>0</v>
      </c>
      <c r="H13" s="28">
        <f>'9'!H7</f>
        <v>0.6</v>
      </c>
      <c r="I13" s="28">
        <f>'9'!I7</f>
        <v>0</v>
      </c>
      <c r="J13" s="28">
        <f>'9'!J7</f>
        <v>0</v>
      </c>
      <c r="K13" s="28">
        <f>'9'!K7</f>
        <v>0</v>
      </c>
      <c r="L13" s="28">
        <f>'9'!L7</f>
        <v>0</v>
      </c>
      <c r="M13" s="28">
        <f>'9'!M7</f>
        <v>135.52000000000001</v>
      </c>
      <c r="N13" s="28">
        <f>'9'!N7</f>
        <v>0</v>
      </c>
      <c r="O13" s="33">
        <f>'9'!O7</f>
        <v>0</v>
      </c>
      <c r="P13" s="34">
        <f>'9'!P7</f>
        <v>0</v>
      </c>
      <c r="Q13" s="27">
        <f t="shared" si="1"/>
        <v>136.12</v>
      </c>
      <c r="R13" s="28">
        <f>'9'!R7</f>
        <v>146.6</v>
      </c>
      <c r="S13" s="28">
        <f>'9'!S7</f>
        <v>157.1</v>
      </c>
      <c r="T13" s="183">
        <f>'9'!T7</f>
        <v>175.6</v>
      </c>
      <c r="U13" s="31">
        <f>'9'!U7</f>
        <v>231.32</v>
      </c>
      <c r="V13" s="59">
        <f>'9'!V7</f>
        <v>92.3</v>
      </c>
      <c r="W13" s="60">
        <f>'9'!W7</f>
        <v>183.245</v>
      </c>
    </row>
    <row r="14" spans="1:24" ht="39.950000000000003" customHeight="1" x14ac:dyDescent="0.25">
      <c r="A14" s="136">
        <v>10</v>
      </c>
      <c r="B14" s="142" t="s">
        <v>66</v>
      </c>
      <c r="C14" s="28">
        <f>'10'!C10</f>
        <v>0</v>
      </c>
      <c r="D14" s="28">
        <f>'10'!D10</f>
        <v>0</v>
      </c>
      <c r="E14" s="58">
        <f t="shared" si="0"/>
        <v>0</v>
      </c>
      <c r="F14" s="28">
        <f>'10'!F10</f>
        <v>0</v>
      </c>
      <c r="G14" s="28">
        <f>'10'!G10</f>
        <v>0</v>
      </c>
      <c r="H14" s="28">
        <f>'10'!H10</f>
        <v>0</v>
      </c>
      <c r="I14" s="28">
        <f>'10'!I10</f>
        <v>0</v>
      </c>
      <c r="J14" s="28">
        <f>'10'!J10</f>
        <v>0</v>
      </c>
      <c r="K14" s="28">
        <f>'10'!K10</f>
        <v>0</v>
      </c>
      <c r="L14" s="28">
        <f>'10'!L10</f>
        <v>0</v>
      </c>
      <c r="M14" s="28">
        <f>'10'!M10</f>
        <v>339.89</v>
      </c>
      <c r="N14" s="28">
        <f>'10'!N10</f>
        <v>0</v>
      </c>
      <c r="O14" s="33">
        <f>'10'!O10</f>
        <v>14.3</v>
      </c>
      <c r="P14" s="34">
        <f>'10'!P10</f>
        <v>0</v>
      </c>
      <c r="Q14" s="27">
        <f t="shared" si="1"/>
        <v>354.19</v>
      </c>
      <c r="R14" s="28">
        <f>'10'!R10</f>
        <v>341.3</v>
      </c>
      <c r="S14" s="28">
        <f>'10'!S10</f>
        <v>343</v>
      </c>
      <c r="T14" s="183">
        <f>'10'!T10</f>
        <v>553.19000000000005</v>
      </c>
      <c r="U14" s="31">
        <f>'10'!U10</f>
        <v>421.34100000000001</v>
      </c>
      <c r="V14" s="59">
        <f>'10'!V10</f>
        <v>1053.402</v>
      </c>
      <c r="W14" s="60">
        <f>'10'!W10</f>
        <v>1480.8</v>
      </c>
    </row>
    <row r="15" spans="1:24" ht="39.950000000000003" customHeight="1" x14ac:dyDescent="0.25">
      <c r="A15" s="136">
        <v>11</v>
      </c>
      <c r="B15" s="142" t="s">
        <v>39</v>
      </c>
      <c r="C15" s="28">
        <f>'11'!C9</f>
        <v>20.385000000000002</v>
      </c>
      <c r="D15" s="28">
        <f>'11'!D9</f>
        <v>7.5350000000000001</v>
      </c>
      <c r="E15" s="58">
        <f t="shared" si="0"/>
        <v>3.8</v>
      </c>
      <c r="F15" s="28">
        <f>'11'!F9</f>
        <v>0</v>
      </c>
      <c r="G15" s="28">
        <f>'11'!G9</f>
        <v>0</v>
      </c>
      <c r="H15" s="28">
        <f>'11'!H9</f>
        <v>3</v>
      </c>
      <c r="I15" s="28">
        <f>'11'!I9</f>
        <v>0</v>
      </c>
      <c r="J15" s="28">
        <f>'11'!J9</f>
        <v>0</v>
      </c>
      <c r="K15" s="28">
        <f>'11'!K9</f>
        <v>0</v>
      </c>
      <c r="L15" s="28">
        <f>'11'!L9</f>
        <v>0.8</v>
      </c>
      <c r="M15" s="28">
        <f>'11'!M9</f>
        <v>0.5</v>
      </c>
      <c r="N15" s="28">
        <f>'11'!N9</f>
        <v>0</v>
      </c>
      <c r="O15" s="33">
        <f>'11'!O9</f>
        <v>0</v>
      </c>
      <c r="P15" s="34">
        <f>'11'!P9</f>
        <v>0</v>
      </c>
      <c r="Q15" s="27">
        <f t="shared" si="1"/>
        <v>32.22</v>
      </c>
      <c r="R15" s="28">
        <f>'11'!R9</f>
        <v>36.520000000000003</v>
      </c>
      <c r="S15" s="28">
        <f>'11'!S9</f>
        <v>36.520000000000003</v>
      </c>
      <c r="T15" s="183">
        <f>'11'!T9</f>
        <v>36</v>
      </c>
      <c r="U15" s="31">
        <f>'11'!U9</f>
        <v>36.456000000000003</v>
      </c>
      <c r="V15" s="59">
        <f>'11'!V9</f>
        <v>38.542999999999999</v>
      </c>
      <c r="W15" s="60">
        <f>'11'!W9</f>
        <v>41.440000000000005</v>
      </c>
    </row>
    <row r="16" spans="1:24" ht="39.950000000000003" customHeight="1" x14ac:dyDescent="0.25">
      <c r="A16" s="136">
        <v>12</v>
      </c>
      <c r="B16" s="141" t="s">
        <v>40</v>
      </c>
      <c r="C16" s="28">
        <f>'12'!C15</f>
        <v>70</v>
      </c>
      <c r="D16" s="28">
        <f>'12'!D15</f>
        <v>25.16</v>
      </c>
      <c r="E16" s="58">
        <f t="shared" si="0"/>
        <v>9</v>
      </c>
      <c r="F16" s="28">
        <f>'12'!F15</f>
        <v>0.2</v>
      </c>
      <c r="G16" s="28">
        <f>'12'!G15</f>
        <v>3</v>
      </c>
      <c r="H16" s="28">
        <f>'12'!H15</f>
        <v>1.4</v>
      </c>
      <c r="I16" s="28">
        <f>'12'!I15</f>
        <v>0</v>
      </c>
      <c r="J16" s="28">
        <f>'12'!J15</f>
        <v>0</v>
      </c>
      <c r="K16" s="28">
        <f>'12'!K15</f>
        <v>1.8</v>
      </c>
      <c r="L16" s="28">
        <f>'12'!L15</f>
        <v>2.6</v>
      </c>
      <c r="M16" s="28">
        <f>'12'!M15</f>
        <v>518.221</v>
      </c>
      <c r="N16" s="28">
        <f>'12'!N15</f>
        <v>0</v>
      </c>
      <c r="O16" s="33">
        <f>'12'!O15</f>
        <v>0</v>
      </c>
      <c r="P16" s="34">
        <f>'12'!P15</f>
        <v>0</v>
      </c>
      <c r="Q16" s="27">
        <f t="shared" si="1"/>
        <v>622.38099999999997</v>
      </c>
      <c r="R16" s="28">
        <f>'12'!R15</f>
        <v>542.92500000000007</v>
      </c>
      <c r="S16" s="28">
        <f>'12'!S15</f>
        <v>547.92500000000007</v>
      </c>
      <c r="T16" s="183">
        <f>'12'!T15</f>
        <v>912.33199999999988</v>
      </c>
      <c r="U16" s="31">
        <f>'12'!U15</f>
        <v>942.90900000000011</v>
      </c>
      <c r="V16" s="59">
        <f>'12'!V15</f>
        <v>605.69799999999998</v>
      </c>
      <c r="W16" s="60">
        <f>'12'!W15</f>
        <v>602.28099999999995</v>
      </c>
    </row>
    <row r="17" spans="1:24" ht="39.950000000000003" customHeight="1" thickBot="1" x14ac:dyDescent="0.3">
      <c r="A17" s="173">
        <v>13</v>
      </c>
      <c r="B17" s="174" t="s">
        <v>43</v>
      </c>
      <c r="C17" s="112">
        <f>'13'!C8</f>
        <v>623.5</v>
      </c>
      <c r="D17" s="112">
        <f>'13'!D8</f>
        <v>228.89999999999998</v>
      </c>
      <c r="E17" s="112">
        <f t="shared" si="0"/>
        <v>213</v>
      </c>
      <c r="F17" s="112">
        <f>'13'!F8</f>
        <v>0</v>
      </c>
      <c r="G17" s="112">
        <f>'13'!G8</f>
        <v>143.5</v>
      </c>
      <c r="H17" s="112">
        <f>'13'!H8</f>
        <v>18.5</v>
      </c>
      <c r="I17" s="112">
        <f>'13'!I8</f>
        <v>0</v>
      </c>
      <c r="J17" s="112">
        <f>'13'!J8</f>
        <v>7.5</v>
      </c>
      <c r="K17" s="112">
        <f>'13'!K8</f>
        <v>1</v>
      </c>
      <c r="L17" s="112">
        <f>'13'!L8</f>
        <v>42.5</v>
      </c>
      <c r="M17" s="112">
        <f>'13'!M8</f>
        <v>15</v>
      </c>
      <c r="N17" s="112">
        <f>'13'!N8</f>
        <v>0</v>
      </c>
      <c r="O17" s="113">
        <f>'13'!O8</f>
        <v>0</v>
      </c>
      <c r="P17" s="114">
        <f>'13'!P8</f>
        <v>0</v>
      </c>
      <c r="Q17" s="115">
        <f t="shared" si="1"/>
        <v>1080.4000000000001</v>
      </c>
      <c r="R17" s="116">
        <f>'13'!R8</f>
        <v>951.16</v>
      </c>
      <c r="S17" s="116">
        <f>'13'!S8</f>
        <v>1071.3899999999999</v>
      </c>
      <c r="T17" s="184">
        <f>'13'!T8</f>
        <v>967.88</v>
      </c>
      <c r="U17" s="118">
        <f>'13'!U8</f>
        <v>967.88</v>
      </c>
      <c r="V17" s="119">
        <f>'13'!V8</f>
        <v>811.17700000000002</v>
      </c>
      <c r="W17" s="120">
        <f>'13'!W8</f>
        <v>890.61599999999999</v>
      </c>
    </row>
    <row r="18" spans="1:24" ht="39.950000000000003" customHeight="1" thickBot="1" x14ac:dyDescent="0.3">
      <c r="A18" s="312" t="s">
        <v>2</v>
      </c>
      <c r="B18" s="313"/>
      <c r="C18" s="42">
        <f>SUM(C5:C17)</f>
        <v>4169.9400000000005</v>
      </c>
      <c r="D18" s="42">
        <f>SUM(D5:D17)</f>
        <v>1542.056</v>
      </c>
      <c r="E18" s="42">
        <f>SUM(F18:L18)</f>
        <v>1462.1479999999999</v>
      </c>
      <c r="F18" s="42">
        <f t="shared" ref="F18:W18" si="2">SUM(F5:F17)</f>
        <v>1</v>
      </c>
      <c r="G18" s="42">
        <f t="shared" si="2"/>
        <v>606.41</v>
      </c>
      <c r="H18" s="42">
        <f t="shared" si="2"/>
        <v>387.738</v>
      </c>
      <c r="I18" s="42">
        <f t="shared" si="2"/>
        <v>10.5</v>
      </c>
      <c r="J18" s="42">
        <f t="shared" si="2"/>
        <v>92</v>
      </c>
      <c r="K18" s="42">
        <f t="shared" si="2"/>
        <v>3.2</v>
      </c>
      <c r="L18" s="42">
        <f t="shared" si="2"/>
        <v>361.3</v>
      </c>
      <c r="M18" s="42">
        <f t="shared" si="2"/>
        <v>2151.241</v>
      </c>
      <c r="N18" s="42">
        <f t="shared" si="2"/>
        <v>21</v>
      </c>
      <c r="O18" s="43">
        <f t="shared" si="2"/>
        <v>2720.895</v>
      </c>
      <c r="P18" s="44">
        <f t="shared" si="2"/>
        <v>213.44</v>
      </c>
      <c r="Q18" s="45">
        <f t="shared" si="1"/>
        <v>12280.720000000003</v>
      </c>
      <c r="R18" s="42">
        <f t="shared" si="2"/>
        <v>15523.903999999997</v>
      </c>
      <c r="S18" s="42">
        <f t="shared" si="2"/>
        <v>10302.764999999998</v>
      </c>
      <c r="T18" s="42">
        <f t="shared" si="2"/>
        <v>10618.415999999999</v>
      </c>
      <c r="U18" s="42">
        <f t="shared" si="2"/>
        <v>11406.773999999999</v>
      </c>
      <c r="V18" s="42">
        <f t="shared" si="2"/>
        <v>10218.099</v>
      </c>
      <c r="W18" s="42">
        <f t="shared" si="2"/>
        <v>8545.3489999999983</v>
      </c>
      <c r="X18" s="8"/>
    </row>
    <row r="19" spans="1:24" x14ac:dyDescent="0.25">
      <c r="R19" s="10"/>
      <c r="S19" s="10"/>
      <c r="T19" s="10"/>
      <c r="V19" s="8"/>
      <c r="W19" s="8"/>
      <c r="X19" s="8"/>
    </row>
  </sheetData>
  <mergeCells count="24">
    <mergeCell ref="I1:I4"/>
    <mergeCell ref="J1:J4"/>
    <mergeCell ref="K1:K4"/>
    <mergeCell ref="D1:D4"/>
    <mergeCell ref="E1:E4"/>
    <mergeCell ref="F1:F4"/>
    <mergeCell ref="G1:G4"/>
    <mergeCell ref="H1:H4"/>
    <mergeCell ref="A18:B18"/>
    <mergeCell ref="W1:W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  <mergeCell ref="L1:L4"/>
    <mergeCell ref="A1:A4"/>
    <mergeCell ref="B1:B4"/>
    <mergeCell ref="C1:C4"/>
  </mergeCells>
  <pageMargins left="0.25" right="0.25" top="0.75" bottom="0.75" header="0.3" footer="0.3"/>
  <pageSetup paperSize="8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W9"/>
  <sheetViews>
    <sheetView zoomScale="110" zoomScaleNormal="110" workbookViewId="0">
      <selection activeCell="L6" sqref="L6"/>
    </sheetView>
  </sheetViews>
  <sheetFormatPr defaultRowHeight="15" x14ac:dyDescent="0.25"/>
  <cols>
    <col min="2" max="2" width="13.85546875" customWidth="1"/>
    <col min="12" max="12" width="10" bestFit="1" customWidth="1"/>
    <col min="21" max="21" width="10" bestFit="1" customWidth="1"/>
    <col min="22" max="22" width="10" customWidth="1"/>
    <col min="23" max="23" width="10.85546875" customWidth="1"/>
  </cols>
  <sheetData>
    <row r="1" spans="1:23" ht="15" customHeight="1" x14ac:dyDescent="0.25">
      <c r="A1" s="246" t="s">
        <v>0</v>
      </c>
      <c r="B1" s="249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4" t="s">
        <v>59</v>
      </c>
      <c r="Q1" s="236" t="s">
        <v>121</v>
      </c>
      <c r="R1" s="239">
        <v>2023</v>
      </c>
      <c r="S1" s="239">
        <v>2024</v>
      </c>
      <c r="T1" s="258" t="s">
        <v>123</v>
      </c>
      <c r="U1" s="255" t="s">
        <v>124</v>
      </c>
      <c r="V1" s="252" t="s">
        <v>122</v>
      </c>
      <c r="W1" s="261" t="s">
        <v>120</v>
      </c>
    </row>
    <row r="2" spans="1:23" x14ac:dyDescent="0.25">
      <c r="A2" s="247"/>
      <c r="B2" s="250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5"/>
      <c r="Q2" s="237"/>
      <c r="R2" s="240"/>
      <c r="S2" s="240"/>
      <c r="T2" s="259"/>
      <c r="U2" s="256"/>
      <c r="V2" s="253"/>
      <c r="W2" s="262"/>
    </row>
    <row r="3" spans="1:23" x14ac:dyDescent="0.25">
      <c r="A3" s="247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37"/>
      <c r="R3" s="240"/>
      <c r="S3" s="240"/>
      <c r="T3" s="259"/>
      <c r="U3" s="256"/>
      <c r="V3" s="253"/>
      <c r="W3" s="262"/>
    </row>
    <row r="4" spans="1:23" ht="49.5" customHeight="1" thickBot="1" x14ac:dyDescent="0.3">
      <c r="A4" s="248"/>
      <c r="B4" s="251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6"/>
      <c r="Q4" s="238"/>
      <c r="R4" s="241"/>
      <c r="S4" s="241"/>
      <c r="T4" s="260"/>
      <c r="U4" s="257"/>
      <c r="V4" s="254"/>
      <c r="W4" s="263"/>
    </row>
    <row r="5" spans="1:23" ht="36" customHeight="1" x14ac:dyDescent="0.25">
      <c r="A5" s="177">
        <v>40545</v>
      </c>
      <c r="B5" s="20" t="s">
        <v>8</v>
      </c>
      <c r="C5" s="24">
        <v>0</v>
      </c>
      <c r="D5" s="24">
        <v>0</v>
      </c>
      <c r="E5" s="49">
        <v>10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10</v>
      </c>
      <c r="M5" s="24">
        <v>0</v>
      </c>
      <c r="N5" s="24">
        <v>0</v>
      </c>
      <c r="O5" s="25">
        <v>0</v>
      </c>
      <c r="P5" s="26">
        <v>0</v>
      </c>
      <c r="Q5" s="50">
        <f>C5+D5+E5+M5+N5+O5+P5</f>
        <v>10</v>
      </c>
      <c r="R5" s="24">
        <v>30</v>
      </c>
      <c r="S5" s="24">
        <v>35</v>
      </c>
      <c r="T5" s="53">
        <v>26.5</v>
      </c>
      <c r="U5" s="31">
        <v>17.056999999999999</v>
      </c>
      <c r="V5" s="54">
        <v>20.817</v>
      </c>
      <c r="W5" s="108">
        <v>31.003</v>
      </c>
    </row>
    <row r="6" spans="1:23" ht="51.75" customHeight="1" x14ac:dyDescent="0.25">
      <c r="A6" s="176">
        <v>42768</v>
      </c>
      <c r="B6" s="18" t="s">
        <v>70</v>
      </c>
      <c r="C6" s="28">
        <v>0</v>
      </c>
      <c r="D6" s="28">
        <v>0.8</v>
      </c>
      <c r="E6" s="57">
        <f t="shared" ref="E6:E9" si="0">SUM(F6:L6)</f>
        <v>22</v>
      </c>
      <c r="F6" s="28">
        <v>0</v>
      </c>
      <c r="G6" s="28">
        <v>0</v>
      </c>
      <c r="H6" s="28">
        <v>0</v>
      </c>
      <c r="I6" s="28">
        <v>0</v>
      </c>
      <c r="J6" s="57">
        <v>0</v>
      </c>
      <c r="K6" s="57">
        <v>0</v>
      </c>
      <c r="L6" s="57">
        <v>22</v>
      </c>
      <c r="M6" s="57">
        <v>0</v>
      </c>
      <c r="N6" s="28">
        <v>0</v>
      </c>
      <c r="O6" s="33">
        <v>0</v>
      </c>
      <c r="P6" s="34">
        <v>0</v>
      </c>
      <c r="Q6" s="50">
        <f t="shared" ref="Q6:Q8" si="1">C6+D6+E6+M6+N6+O6+P6</f>
        <v>22.8</v>
      </c>
      <c r="R6" s="24">
        <v>11</v>
      </c>
      <c r="S6" s="24">
        <v>0</v>
      </c>
      <c r="T6" s="53">
        <v>28.01</v>
      </c>
      <c r="U6" s="31">
        <v>0.5</v>
      </c>
      <c r="V6" s="54">
        <v>0.40400000000000003</v>
      </c>
      <c r="W6" s="32">
        <v>76.915999999999997</v>
      </c>
    </row>
    <row r="7" spans="1:23" ht="24" x14ac:dyDescent="0.25">
      <c r="A7" s="175">
        <v>43161</v>
      </c>
      <c r="B7" s="18" t="s">
        <v>9</v>
      </c>
      <c r="C7" s="28">
        <v>0</v>
      </c>
      <c r="D7" s="28">
        <v>0</v>
      </c>
      <c r="E7" s="28">
        <f t="shared" si="0"/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33">
        <v>0</v>
      </c>
      <c r="P7" s="34">
        <v>0</v>
      </c>
      <c r="Q7" s="50">
        <f t="shared" si="1"/>
        <v>0</v>
      </c>
      <c r="R7" s="24">
        <f t="shared" ref="R7:S7" si="2">Q7*1.02</f>
        <v>0</v>
      </c>
      <c r="S7" s="24">
        <f t="shared" si="2"/>
        <v>0</v>
      </c>
      <c r="T7" s="53">
        <v>0</v>
      </c>
      <c r="U7" s="31">
        <v>0</v>
      </c>
      <c r="V7" s="54">
        <v>0</v>
      </c>
      <c r="W7" s="32">
        <v>0</v>
      </c>
    </row>
    <row r="8" spans="1:23" ht="24.75" thickBot="1" x14ac:dyDescent="0.3">
      <c r="A8" s="176">
        <v>43192</v>
      </c>
      <c r="B8" s="19" t="s">
        <v>10</v>
      </c>
      <c r="C8" s="35">
        <v>0</v>
      </c>
      <c r="D8" s="35">
        <v>0</v>
      </c>
      <c r="E8" s="35">
        <f t="shared" si="0"/>
        <v>7.5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7.5</v>
      </c>
      <c r="M8" s="35">
        <v>0</v>
      </c>
      <c r="N8" s="35">
        <v>0</v>
      </c>
      <c r="O8" s="36">
        <v>0</v>
      </c>
      <c r="P8" s="37">
        <v>0</v>
      </c>
      <c r="Q8" s="50">
        <f t="shared" si="1"/>
        <v>7.5</v>
      </c>
      <c r="R8" s="24">
        <v>8</v>
      </c>
      <c r="S8" s="24">
        <v>8.5</v>
      </c>
      <c r="T8" s="55">
        <v>8.5</v>
      </c>
      <c r="U8" s="39">
        <v>8.5</v>
      </c>
      <c r="V8" s="40">
        <v>6.452</v>
      </c>
      <c r="W8" s="117">
        <v>7.8230000000000004</v>
      </c>
    </row>
    <row r="9" spans="1:23" ht="66" customHeight="1" thickBot="1" x14ac:dyDescent="0.3">
      <c r="A9" s="178">
        <v>2</v>
      </c>
      <c r="B9" s="16" t="s">
        <v>7</v>
      </c>
      <c r="C9" s="42">
        <f t="shared" ref="C9:P9" si="3">SUM(C2:C8)</f>
        <v>0</v>
      </c>
      <c r="D9" s="42">
        <f t="shared" si="3"/>
        <v>0.8</v>
      </c>
      <c r="E9" s="42">
        <f t="shared" si="0"/>
        <v>39.5</v>
      </c>
      <c r="F9" s="42">
        <f t="shared" si="3"/>
        <v>0</v>
      </c>
      <c r="G9" s="42">
        <f t="shared" si="3"/>
        <v>0</v>
      </c>
      <c r="H9" s="42">
        <f t="shared" si="3"/>
        <v>0</v>
      </c>
      <c r="I9" s="42">
        <f t="shared" si="3"/>
        <v>0</v>
      </c>
      <c r="J9" s="42">
        <f t="shared" si="3"/>
        <v>0</v>
      </c>
      <c r="K9" s="42">
        <f t="shared" si="3"/>
        <v>0</v>
      </c>
      <c r="L9" s="42">
        <f t="shared" si="3"/>
        <v>39.5</v>
      </c>
      <c r="M9" s="42">
        <f t="shared" si="3"/>
        <v>0</v>
      </c>
      <c r="N9" s="42">
        <f t="shared" si="3"/>
        <v>0</v>
      </c>
      <c r="O9" s="43">
        <f t="shared" si="3"/>
        <v>0</v>
      </c>
      <c r="P9" s="44">
        <f t="shared" si="3"/>
        <v>0</v>
      </c>
      <c r="Q9" s="45">
        <f t="shared" ref="Q9:W9" si="4">SUM(Q5:Q8)</f>
        <v>40.299999999999997</v>
      </c>
      <c r="R9" s="42">
        <f t="shared" si="4"/>
        <v>49</v>
      </c>
      <c r="S9" s="42">
        <f t="shared" si="4"/>
        <v>43.5</v>
      </c>
      <c r="T9" s="56">
        <f t="shared" si="4"/>
        <v>63.010000000000005</v>
      </c>
      <c r="U9" s="46">
        <f t="shared" si="4"/>
        <v>26.056999999999999</v>
      </c>
      <c r="V9" s="47">
        <f t="shared" si="4"/>
        <v>27.673000000000002</v>
      </c>
      <c r="W9" s="135">
        <f t="shared" si="4"/>
        <v>115.74199999999999</v>
      </c>
    </row>
  </sheetData>
  <mergeCells count="23">
    <mergeCell ref="W1:W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W13"/>
  <sheetViews>
    <sheetView zoomScale="110" zoomScaleNormal="110" workbookViewId="0">
      <selection activeCell="U13" sqref="U13"/>
    </sheetView>
  </sheetViews>
  <sheetFormatPr defaultRowHeight="15" x14ac:dyDescent="0.25"/>
  <cols>
    <col min="2" max="2" width="11.42578125" customWidth="1"/>
    <col min="12" max="12" width="10.5703125" bestFit="1" customWidth="1"/>
    <col min="21" max="21" width="10.42578125" customWidth="1"/>
    <col min="22" max="22" width="10.28515625" customWidth="1"/>
    <col min="23" max="23" width="10.5703125" customWidth="1"/>
  </cols>
  <sheetData>
    <row r="1" spans="1:23" ht="15" customHeight="1" x14ac:dyDescent="0.25">
      <c r="A1" s="246" t="s">
        <v>0</v>
      </c>
      <c r="B1" s="249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4" t="s">
        <v>59</v>
      </c>
      <c r="Q1" s="236" t="s">
        <v>121</v>
      </c>
      <c r="R1" s="239">
        <v>2023</v>
      </c>
      <c r="S1" s="239">
        <v>2024</v>
      </c>
      <c r="T1" s="258" t="s">
        <v>123</v>
      </c>
      <c r="U1" s="270" t="s">
        <v>124</v>
      </c>
      <c r="V1" s="267" t="s">
        <v>122</v>
      </c>
      <c r="W1" s="252" t="s">
        <v>120</v>
      </c>
    </row>
    <row r="2" spans="1:23" x14ac:dyDescent="0.25">
      <c r="A2" s="247"/>
      <c r="B2" s="250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5"/>
      <c r="Q2" s="237"/>
      <c r="R2" s="240"/>
      <c r="S2" s="240"/>
      <c r="T2" s="259"/>
      <c r="U2" s="271"/>
      <c r="V2" s="268"/>
      <c r="W2" s="253"/>
    </row>
    <row r="3" spans="1:23" x14ac:dyDescent="0.25">
      <c r="A3" s="247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37"/>
      <c r="R3" s="240"/>
      <c r="S3" s="240"/>
      <c r="T3" s="259"/>
      <c r="U3" s="271"/>
      <c r="V3" s="268"/>
      <c r="W3" s="253"/>
    </row>
    <row r="4" spans="1:23" ht="37.5" customHeight="1" thickBot="1" x14ac:dyDescent="0.3">
      <c r="A4" s="248"/>
      <c r="B4" s="251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6"/>
      <c r="Q4" s="238"/>
      <c r="R4" s="241"/>
      <c r="S4" s="241"/>
      <c r="T4" s="260"/>
      <c r="U4" s="272"/>
      <c r="V4" s="269"/>
      <c r="W4" s="254"/>
    </row>
    <row r="5" spans="1:23" ht="37.5" customHeight="1" x14ac:dyDescent="0.25">
      <c r="A5" s="179">
        <v>40546</v>
      </c>
      <c r="B5" s="18" t="s">
        <v>12</v>
      </c>
      <c r="C5" s="24">
        <v>0</v>
      </c>
      <c r="D5" s="24">
        <v>0</v>
      </c>
      <c r="E5" s="24">
        <f t="shared" ref="E5:E12" si="0">SUM(F5:L5)</f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5">
        <v>0</v>
      </c>
      <c r="P5" s="26">
        <v>0</v>
      </c>
      <c r="Q5" s="61">
        <f>P5+O5+N5+M5+E5+C5+D5</f>
        <v>0</v>
      </c>
      <c r="R5" s="28">
        <f>Q5*1.02</f>
        <v>0</v>
      </c>
      <c r="S5" s="28">
        <f>R5*1.02</f>
        <v>0</v>
      </c>
      <c r="T5" s="51">
        <v>0</v>
      </c>
      <c r="U5" s="29">
        <v>0</v>
      </c>
      <c r="V5" s="52">
        <v>0</v>
      </c>
      <c r="W5" s="108">
        <v>0</v>
      </c>
    </row>
    <row r="6" spans="1:23" ht="61.5" customHeight="1" x14ac:dyDescent="0.25">
      <c r="A6" s="180">
        <v>42769</v>
      </c>
      <c r="B6" s="19" t="s">
        <v>13</v>
      </c>
      <c r="C6" s="24">
        <v>0</v>
      </c>
      <c r="D6" s="24">
        <v>9.5</v>
      </c>
      <c r="E6" s="24">
        <f t="shared" si="0"/>
        <v>27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27</v>
      </c>
      <c r="M6" s="24">
        <v>0.1</v>
      </c>
      <c r="N6" s="24">
        <v>0</v>
      </c>
      <c r="O6" s="25">
        <v>0</v>
      </c>
      <c r="P6" s="26">
        <v>0</v>
      </c>
      <c r="Q6" s="61">
        <f t="shared" ref="Q6:Q13" si="1">P6+O6+N6+M6+E6+C6+D6</f>
        <v>36.6</v>
      </c>
      <c r="R6" s="28">
        <v>37.799999999999997</v>
      </c>
      <c r="S6" s="28">
        <v>75.875</v>
      </c>
      <c r="T6" s="53">
        <v>33.9</v>
      </c>
      <c r="U6" s="31">
        <v>33.9</v>
      </c>
      <c r="V6" s="54">
        <v>30.562000000000001</v>
      </c>
      <c r="W6" s="32">
        <v>36.427</v>
      </c>
    </row>
    <row r="7" spans="1:23" x14ac:dyDescent="0.25">
      <c r="A7" s="181">
        <v>42797</v>
      </c>
      <c r="B7" s="18" t="s">
        <v>67</v>
      </c>
      <c r="C7" s="24">
        <v>0.6</v>
      </c>
      <c r="D7" s="24">
        <v>5</v>
      </c>
      <c r="E7" s="24">
        <f t="shared" si="0"/>
        <v>21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21</v>
      </c>
      <c r="M7" s="24">
        <v>0</v>
      </c>
      <c r="N7" s="24">
        <v>0</v>
      </c>
      <c r="O7" s="25">
        <v>0</v>
      </c>
      <c r="P7" s="26">
        <v>0</v>
      </c>
      <c r="Q7" s="61">
        <f t="shared" si="1"/>
        <v>26.6</v>
      </c>
      <c r="R7" s="28">
        <v>0</v>
      </c>
      <c r="S7" s="28">
        <v>26.6</v>
      </c>
      <c r="T7" s="53">
        <v>14.28</v>
      </c>
      <c r="U7" s="31">
        <v>14.28</v>
      </c>
      <c r="V7" s="54">
        <v>25.181999999999999</v>
      </c>
      <c r="W7" s="32">
        <v>18.664000000000001</v>
      </c>
    </row>
    <row r="8" spans="1:23" ht="84" x14ac:dyDescent="0.25">
      <c r="A8" s="181">
        <v>42828</v>
      </c>
      <c r="B8" s="18" t="s">
        <v>77</v>
      </c>
      <c r="C8" s="24">
        <v>4.5</v>
      </c>
      <c r="D8" s="24">
        <v>1.65</v>
      </c>
      <c r="E8" s="24">
        <f t="shared" si="0"/>
        <v>46</v>
      </c>
      <c r="F8" s="24">
        <v>0</v>
      </c>
      <c r="G8" s="24">
        <v>35</v>
      </c>
      <c r="H8" s="24">
        <v>1.5</v>
      </c>
      <c r="I8" s="24">
        <v>0</v>
      </c>
      <c r="J8" s="24">
        <v>6</v>
      </c>
      <c r="K8" s="24">
        <v>0</v>
      </c>
      <c r="L8" s="24">
        <v>3.5</v>
      </c>
      <c r="M8" s="24">
        <v>0</v>
      </c>
      <c r="N8" s="24">
        <v>0</v>
      </c>
      <c r="O8" s="25">
        <v>0</v>
      </c>
      <c r="P8" s="26">
        <v>0</v>
      </c>
      <c r="Q8" s="61">
        <f t="shared" si="1"/>
        <v>52.15</v>
      </c>
      <c r="R8" s="28">
        <v>52.8</v>
      </c>
      <c r="S8" s="28">
        <v>52.95</v>
      </c>
      <c r="T8" s="53">
        <v>46.64</v>
      </c>
      <c r="U8" s="31">
        <v>46.64</v>
      </c>
      <c r="V8" s="54">
        <v>38.481000000000002</v>
      </c>
      <c r="W8" s="32">
        <v>28.36</v>
      </c>
    </row>
    <row r="9" spans="1:23" ht="36" x14ac:dyDescent="0.25">
      <c r="A9" s="181">
        <v>42858</v>
      </c>
      <c r="B9" s="18" t="s">
        <v>14</v>
      </c>
      <c r="C9" s="24">
        <v>0</v>
      </c>
      <c r="D9" s="24">
        <v>0</v>
      </c>
      <c r="E9" s="24">
        <f t="shared" si="0"/>
        <v>1.5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1.5</v>
      </c>
      <c r="M9" s="24">
        <v>0</v>
      </c>
      <c r="N9" s="24">
        <v>0</v>
      </c>
      <c r="O9" s="25">
        <v>0</v>
      </c>
      <c r="P9" s="26">
        <v>0</v>
      </c>
      <c r="Q9" s="61">
        <f t="shared" si="1"/>
        <v>1.5</v>
      </c>
      <c r="R9" s="28">
        <v>2</v>
      </c>
      <c r="S9" s="28">
        <v>2</v>
      </c>
      <c r="T9" s="53">
        <v>2</v>
      </c>
      <c r="U9" s="31">
        <v>1.3</v>
      </c>
      <c r="V9" s="54">
        <v>0.79200000000000004</v>
      </c>
      <c r="W9" s="32">
        <v>3.6459999999999999</v>
      </c>
    </row>
    <row r="10" spans="1:23" ht="24" x14ac:dyDescent="0.25">
      <c r="A10" s="181">
        <v>42889</v>
      </c>
      <c r="B10" s="18" t="s">
        <v>15</v>
      </c>
      <c r="C10" s="24">
        <v>0</v>
      </c>
      <c r="D10" s="24">
        <v>0</v>
      </c>
      <c r="E10" s="24">
        <f t="shared" si="0"/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5">
        <v>0</v>
      </c>
      <c r="P10" s="26">
        <v>0</v>
      </c>
      <c r="Q10" s="61">
        <f t="shared" si="1"/>
        <v>0</v>
      </c>
      <c r="R10" s="28">
        <f t="shared" ref="R10:S10" si="2">Q10*1.02</f>
        <v>0</v>
      </c>
      <c r="S10" s="28">
        <f t="shared" si="2"/>
        <v>0</v>
      </c>
      <c r="T10" s="53">
        <f>SUM(F10,G10,H10,P10,Q10,R10,S10)</f>
        <v>0</v>
      </c>
      <c r="U10" s="31">
        <v>0</v>
      </c>
      <c r="V10" s="54">
        <v>0</v>
      </c>
      <c r="W10" s="32">
        <v>0</v>
      </c>
    </row>
    <row r="11" spans="1:23" ht="36" x14ac:dyDescent="0.25">
      <c r="A11" s="181">
        <v>42919</v>
      </c>
      <c r="B11" s="18" t="s">
        <v>16</v>
      </c>
      <c r="C11" s="24">
        <v>0</v>
      </c>
      <c r="D11" s="24">
        <v>0</v>
      </c>
      <c r="E11" s="49">
        <f t="shared" si="0"/>
        <v>30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49">
        <v>30</v>
      </c>
      <c r="M11" s="24">
        <v>10.6</v>
      </c>
      <c r="N11" s="24">
        <v>0</v>
      </c>
      <c r="O11" s="25">
        <v>0</v>
      </c>
      <c r="P11" s="26">
        <v>0</v>
      </c>
      <c r="Q11" s="61">
        <f t="shared" si="1"/>
        <v>40.6</v>
      </c>
      <c r="R11" s="28">
        <v>22.7</v>
      </c>
      <c r="S11" s="28">
        <v>22.7</v>
      </c>
      <c r="T11" s="53">
        <v>27.1</v>
      </c>
      <c r="U11" s="31">
        <v>27.1</v>
      </c>
      <c r="V11" s="54">
        <v>31.373000000000001</v>
      </c>
      <c r="W11" s="32">
        <v>19.349</v>
      </c>
    </row>
    <row r="12" spans="1:23" ht="48.75" thickBot="1" x14ac:dyDescent="0.3">
      <c r="A12" s="180">
        <v>42950</v>
      </c>
      <c r="B12" s="19" t="s">
        <v>78</v>
      </c>
      <c r="C12" s="35">
        <v>9.3000000000000007</v>
      </c>
      <c r="D12" s="35">
        <v>3.25</v>
      </c>
      <c r="E12" s="38">
        <f t="shared" si="0"/>
        <v>6</v>
      </c>
      <c r="F12" s="35">
        <v>0</v>
      </c>
      <c r="G12" s="35">
        <v>0</v>
      </c>
      <c r="H12" s="35">
        <v>0.5</v>
      </c>
      <c r="I12" s="35">
        <v>4.5</v>
      </c>
      <c r="J12" s="35">
        <v>0</v>
      </c>
      <c r="K12" s="35">
        <v>0</v>
      </c>
      <c r="L12" s="35">
        <v>1</v>
      </c>
      <c r="M12" s="35">
        <v>0.4</v>
      </c>
      <c r="N12" s="35">
        <v>0</v>
      </c>
      <c r="O12" s="36">
        <v>0</v>
      </c>
      <c r="P12" s="37">
        <v>0</v>
      </c>
      <c r="Q12" s="144">
        <f t="shared" si="1"/>
        <v>18.950000000000003</v>
      </c>
      <c r="R12" s="35">
        <v>19.350000000000001</v>
      </c>
      <c r="S12" s="35">
        <v>20</v>
      </c>
      <c r="T12" s="55">
        <v>20.190000000000001</v>
      </c>
      <c r="U12" s="39">
        <v>17</v>
      </c>
      <c r="V12" s="40">
        <v>23.888999999999999</v>
      </c>
      <c r="W12" s="117">
        <v>23.902000000000001</v>
      </c>
    </row>
    <row r="13" spans="1:23" ht="32.25" thickBot="1" x14ac:dyDescent="0.3">
      <c r="A13" s="2">
        <v>3</v>
      </c>
      <c r="B13" s="1" t="s">
        <v>11</v>
      </c>
      <c r="C13" s="42">
        <f>SUM(C5:C12)</f>
        <v>14.4</v>
      </c>
      <c r="D13" s="42">
        <f>SUM(D5:D12)</f>
        <v>19.399999999999999</v>
      </c>
      <c r="E13" s="42">
        <f>SUM(G13:L13)</f>
        <v>131.5</v>
      </c>
      <c r="F13" s="42">
        <f t="shared" ref="F13:P13" si="3">SUM(F5:F12)</f>
        <v>0</v>
      </c>
      <c r="G13" s="42">
        <f t="shared" si="3"/>
        <v>35</v>
      </c>
      <c r="H13" s="42">
        <f t="shared" si="3"/>
        <v>2</v>
      </c>
      <c r="I13" s="42">
        <f t="shared" si="3"/>
        <v>4.5</v>
      </c>
      <c r="J13" s="42">
        <f t="shared" si="3"/>
        <v>6</v>
      </c>
      <c r="K13" s="42">
        <f t="shared" si="3"/>
        <v>0</v>
      </c>
      <c r="L13" s="42">
        <f t="shared" si="3"/>
        <v>84</v>
      </c>
      <c r="M13" s="42">
        <f t="shared" si="3"/>
        <v>11.1</v>
      </c>
      <c r="N13" s="42">
        <f t="shared" si="3"/>
        <v>0</v>
      </c>
      <c r="O13" s="43">
        <f t="shared" si="3"/>
        <v>0</v>
      </c>
      <c r="P13" s="44">
        <f t="shared" si="3"/>
        <v>0</v>
      </c>
      <c r="Q13" s="45">
        <f t="shared" si="1"/>
        <v>176.4</v>
      </c>
      <c r="R13" s="42">
        <f t="shared" ref="R13:V13" si="4">SUM(R5:R12)</f>
        <v>134.65</v>
      </c>
      <c r="S13" s="42">
        <f t="shared" si="4"/>
        <v>200.125</v>
      </c>
      <c r="T13" s="56">
        <f t="shared" si="4"/>
        <v>144.10999999999999</v>
      </c>
      <c r="U13" s="46">
        <f t="shared" si="4"/>
        <v>140.22</v>
      </c>
      <c r="V13" s="47">
        <f t="shared" si="4"/>
        <v>150.279</v>
      </c>
      <c r="W13" s="135">
        <f t="shared" ref="W13" si="5">SUM(W5:W12)</f>
        <v>130.34800000000001</v>
      </c>
    </row>
  </sheetData>
  <mergeCells count="23">
    <mergeCell ref="W1:W4"/>
    <mergeCell ref="I1:I4"/>
    <mergeCell ref="A1:A4"/>
    <mergeCell ref="B1:B4"/>
    <mergeCell ref="C1:C4"/>
    <mergeCell ref="D1:D4"/>
    <mergeCell ref="E1:E4"/>
    <mergeCell ref="F1:F4"/>
    <mergeCell ref="G1:G4"/>
    <mergeCell ref="H1:H4"/>
    <mergeCell ref="P1:P4"/>
    <mergeCell ref="T1:T4"/>
    <mergeCell ref="J1:J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</mergeCells>
  <pageMargins left="0.31496062992125984" right="0.31496062992125984" top="0.74803149606299213" bottom="0.74803149606299213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W14"/>
  <sheetViews>
    <sheetView view="pageBreakPreview" zoomScale="110" zoomScaleNormal="90" zoomScaleSheetLayoutView="110" workbookViewId="0">
      <selection activeCell="U10" sqref="U10"/>
    </sheetView>
  </sheetViews>
  <sheetFormatPr defaultRowHeight="15" x14ac:dyDescent="0.25"/>
  <cols>
    <col min="2" max="2" width="10.7109375" customWidth="1"/>
    <col min="21" max="23" width="10" customWidth="1"/>
  </cols>
  <sheetData>
    <row r="1" spans="1:23" ht="15" customHeight="1" x14ac:dyDescent="0.25">
      <c r="A1" s="246" t="s">
        <v>0</v>
      </c>
      <c r="B1" s="249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4" t="s">
        <v>59</v>
      </c>
      <c r="Q1" s="273" t="s">
        <v>119</v>
      </c>
      <c r="R1" s="239">
        <v>2022</v>
      </c>
      <c r="S1" s="239">
        <v>2023</v>
      </c>
      <c r="T1" s="255" t="s">
        <v>123</v>
      </c>
      <c r="U1" s="255" t="s">
        <v>124</v>
      </c>
      <c r="V1" s="252" t="s">
        <v>122</v>
      </c>
      <c r="W1" s="276" t="s">
        <v>120</v>
      </c>
    </row>
    <row r="2" spans="1:23" x14ac:dyDescent="0.25">
      <c r="A2" s="247"/>
      <c r="B2" s="250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5"/>
      <c r="Q2" s="274"/>
      <c r="R2" s="240"/>
      <c r="S2" s="240"/>
      <c r="T2" s="256"/>
      <c r="U2" s="256"/>
      <c r="V2" s="253"/>
      <c r="W2" s="277"/>
    </row>
    <row r="3" spans="1:23" x14ac:dyDescent="0.25">
      <c r="A3" s="247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74"/>
      <c r="R3" s="240"/>
      <c r="S3" s="240"/>
      <c r="T3" s="256"/>
      <c r="U3" s="256"/>
      <c r="V3" s="253"/>
      <c r="W3" s="277"/>
    </row>
    <row r="4" spans="1:23" ht="73.5" customHeight="1" thickBot="1" x14ac:dyDescent="0.3">
      <c r="A4" s="248"/>
      <c r="B4" s="251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6"/>
      <c r="Q4" s="275"/>
      <c r="R4" s="241"/>
      <c r="S4" s="241"/>
      <c r="T4" s="257"/>
      <c r="U4" s="257"/>
      <c r="V4" s="254"/>
      <c r="W4" s="278"/>
    </row>
    <row r="5" spans="1:23" ht="73.5" customHeight="1" x14ac:dyDescent="0.25">
      <c r="A5" s="177">
        <v>40547</v>
      </c>
      <c r="B5" s="17" t="s">
        <v>18</v>
      </c>
      <c r="C5" s="63">
        <v>12</v>
      </c>
      <c r="D5" s="63">
        <v>4.4349999999999996</v>
      </c>
      <c r="E5" s="63">
        <f>SUM(F5:L5)</f>
        <v>0.8</v>
      </c>
      <c r="F5" s="63">
        <v>0</v>
      </c>
      <c r="G5" s="63">
        <v>0.2</v>
      </c>
      <c r="H5" s="63">
        <v>0.1</v>
      </c>
      <c r="I5" s="63">
        <v>0</v>
      </c>
      <c r="J5" s="63">
        <v>0</v>
      </c>
      <c r="K5" s="63">
        <v>0</v>
      </c>
      <c r="L5" s="63">
        <v>0.5</v>
      </c>
      <c r="M5" s="63">
        <v>0.1</v>
      </c>
      <c r="N5" s="63">
        <v>0</v>
      </c>
      <c r="O5" s="64">
        <v>0</v>
      </c>
      <c r="P5" s="126">
        <v>0</v>
      </c>
      <c r="Q5" s="85">
        <f>P5+O5+N5+M5+E5+C5+D5</f>
        <v>17.335000000000001</v>
      </c>
      <c r="R5" s="68">
        <v>18.02</v>
      </c>
      <c r="S5" s="68">
        <v>18.704999999999998</v>
      </c>
      <c r="T5" s="121">
        <v>17.335000000000001</v>
      </c>
      <c r="U5" s="66">
        <v>17.335000000000001</v>
      </c>
      <c r="V5" s="86">
        <v>17.657</v>
      </c>
      <c r="W5" s="86">
        <v>16.821999999999999</v>
      </c>
    </row>
    <row r="6" spans="1:23" ht="81" customHeight="1" x14ac:dyDescent="0.25">
      <c r="A6" s="175">
        <v>40578</v>
      </c>
      <c r="B6" s="18" t="s">
        <v>19</v>
      </c>
      <c r="C6" s="63">
        <v>0</v>
      </c>
      <c r="D6" s="63">
        <v>0</v>
      </c>
      <c r="E6" s="63">
        <v>0</v>
      </c>
      <c r="F6" s="63">
        <v>0</v>
      </c>
      <c r="G6" s="63">
        <v>0</v>
      </c>
      <c r="H6" s="63">
        <v>0</v>
      </c>
      <c r="I6" s="63">
        <v>0</v>
      </c>
      <c r="J6" s="63">
        <v>0</v>
      </c>
      <c r="K6" s="63">
        <v>0</v>
      </c>
      <c r="L6" s="63">
        <v>0</v>
      </c>
      <c r="M6" s="63">
        <v>0</v>
      </c>
      <c r="N6" s="63">
        <v>0</v>
      </c>
      <c r="O6" s="64">
        <v>0</v>
      </c>
      <c r="P6" s="126">
        <v>0</v>
      </c>
      <c r="Q6" s="85">
        <f t="shared" ref="Q6:Q10" si="0">P6+O6+N6+M6+E6+C6+D6</f>
        <v>0</v>
      </c>
      <c r="R6" s="68">
        <v>0</v>
      </c>
      <c r="S6" s="68">
        <v>0</v>
      </c>
      <c r="T6" s="122">
        <f t="shared" ref="T6:T10" si="1">SUM(F6,G6,H6,P6,Q6,R6,S6)</f>
        <v>0</v>
      </c>
      <c r="U6" s="72">
        <v>0</v>
      </c>
      <c r="V6" s="87">
        <v>0</v>
      </c>
      <c r="W6" s="87">
        <v>0</v>
      </c>
    </row>
    <row r="7" spans="1:23" ht="81" customHeight="1" x14ac:dyDescent="0.25">
      <c r="A7" s="175">
        <v>40606</v>
      </c>
      <c r="B7" s="18" t="s">
        <v>20</v>
      </c>
      <c r="C7" s="62">
        <v>11.5</v>
      </c>
      <c r="D7" s="62">
        <v>4.25</v>
      </c>
      <c r="E7" s="62">
        <f t="shared" ref="E7:E11" si="2">SUM(F7:L7)</f>
        <v>0.6</v>
      </c>
      <c r="F7" s="62">
        <v>0</v>
      </c>
      <c r="G7" s="62">
        <v>0</v>
      </c>
      <c r="H7" s="62">
        <v>0.1</v>
      </c>
      <c r="I7" s="62">
        <v>0</v>
      </c>
      <c r="J7" s="62">
        <v>0</v>
      </c>
      <c r="K7" s="62">
        <v>0</v>
      </c>
      <c r="L7" s="62">
        <v>0.5</v>
      </c>
      <c r="M7" s="62">
        <v>0.1</v>
      </c>
      <c r="N7" s="62">
        <v>0</v>
      </c>
      <c r="O7" s="97">
        <v>0</v>
      </c>
      <c r="P7" s="65">
        <v>0</v>
      </c>
      <c r="Q7" s="85">
        <f t="shared" si="0"/>
        <v>16.45</v>
      </c>
      <c r="R7" s="68">
        <v>17.135000000000002</v>
      </c>
      <c r="S7" s="68">
        <v>17.82</v>
      </c>
      <c r="T7" s="122">
        <v>16.45</v>
      </c>
      <c r="U7" s="72">
        <v>16.45</v>
      </c>
      <c r="V7" s="87">
        <v>13.621</v>
      </c>
      <c r="W7" s="87">
        <v>14.782</v>
      </c>
    </row>
    <row r="8" spans="1:23" ht="22.5" x14ac:dyDescent="0.25">
      <c r="A8" s="175">
        <v>42829</v>
      </c>
      <c r="B8" s="145" t="s">
        <v>21</v>
      </c>
      <c r="C8" s="62">
        <v>0</v>
      </c>
      <c r="D8" s="62">
        <v>0</v>
      </c>
      <c r="E8" s="62">
        <f t="shared" si="2"/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97">
        <v>0</v>
      </c>
      <c r="P8" s="65">
        <v>0</v>
      </c>
      <c r="Q8" s="85">
        <f t="shared" si="0"/>
        <v>0</v>
      </c>
      <c r="R8" s="68">
        <f t="shared" ref="R8:S10" si="3">Q8*1.02</f>
        <v>0</v>
      </c>
      <c r="S8" s="68">
        <f t="shared" si="3"/>
        <v>0</v>
      </c>
      <c r="T8" s="122">
        <v>0</v>
      </c>
      <c r="U8" s="72">
        <v>0</v>
      </c>
      <c r="V8" s="87">
        <v>0</v>
      </c>
      <c r="W8" s="87">
        <v>0</v>
      </c>
    </row>
    <row r="9" spans="1:23" ht="36" x14ac:dyDescent="0.25">
      <c r="A9" s="175">
        <v>42859</v>
      </c>
      <c r="B9" s="18" t="s">
        <v>79</v>
      </c>
      <c r="C9" s="62">
        <v>0</v>
      </c>
      <c r="D9" s="62">
        <v>0.4</v>
      </c>
      <c r="E9" s="62">
        <f t="shared" si="2"/>
        <v>3</v>
      </c>
      <c r="F9" s="62">
        <v>0</v>
      </c>
      <c r="G9" s="62">
        <v>0</v>
      </c>
      <c r="H9" s="62">
        <v>0.4</v>
      </c>
      <c r="I9" s="62">
        <v>0</v>
      </c>
      <c r="J9" s="62">
        <v>0</v>
      </c>
      <c r="K9" s="62">
        <v>0</v>
      </c>
      <c r="L9" s="62">
        <v>2.6</v>
      </c>
      <c r="M9" s="62">
        <v>0</v>
      </c>
      <c r="N9" s="62">
        <v>0</v>
      </c>
      <c r="O9" s="97">
        <v>0</v>
      </c>
      <c r="P9" s="65">
        <v>0</v>
      </c>
      <c r="Q9" s="85">
        <f t="shared" si="0"/>
        <v>3.4</v>
      </c>
      <c r="R9" s="68">
        <v>4.4000000000000004</v>
      </c>
      <c r="S9" s="68">
        <v>4.4000000000000004</v>
      </c>
      <c r="T9" s="122">
        <v>3.4</v>
      </c>
      <c r="U9" s="72">
        <v>3.4</v>
      </c>
      <c r="V9" s="87">
        <v>3.343</v>
      </c>
      <c r="W9" s="87">
        <v>3.9319999999999999</v>
      </c>
    </row>
    <row r="10" spans="1:23" ht="24.75" thickBot="1" x14ac:dyDescent="0.3">
      <c r="A10" s="176">
        <v>42890</v>
      </c>
      <c r="B10" s="19" t="s">
        <v>22</v>
      </c>
      <c r="C10" s="92">
        <v>0</v>
      </c>
      <c r="D10" s="92">
        <v>0</v>
      </c>
      <c r="E10" s="92">
        <f t="shared" si="2"/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8">
        <v>0</v>
      </c>
      <c r="P10" s="96">
        <v>0</v>
      </c>
      <c r="Q10" s="102">
        <f t="shared" si="0"/>
        <v>0</v>
      </c>
      <c r="R10" s="74">
        <f t="shared" si="3"/>
        <v>0</v>
      </c>
      <c r="S10" s="74">
        <f t="shared" si="3"/>
        <v>0</v>
      </c>
      <c r="T10" s="123">
        <f t="shared" si="1"/>
        <v>0</v>
      </c>
      <c r="U10" s="78">
        <v>0</v>
      </c>
      <c r="V10" s="93">
        <v>0</v>
      </c>
      <c r="W10" s="93">
        <v>0</v>
      </c>
    </row>
    <row r="11" spans="1:23" ht="48" thickBot="1" x14ac:dyDescent="0.3">
      <c r="A11" s="2">
        <v>4</v>
      </c>
      <c r="B11" s="1" t="s">
        <v>17</v>
      </c>
      <c r="C11" s="80">
        <f>SUM(C5:C10)</f>
        <v>23.5</v>
      </c>
      <c r="D11" s="80">
        <f>SUM(D5:D10)</f>
        <v>9.0849999999999991</v>
      </c>
      <c r="E11" s="80">
        <f t="shared" si="2"/>
        <v>4.4000000000000004</v>
      </c>
      <c r="F11" s="80">
        <f t="shared" ref="F11:N11" si="4">SUM(F5:F10)</f>
        <v>0</v>
      </c>
      <c r="G11" s="80">
        <f t="shared" si="4"/>
        <v>0.2</v>
      </c>
      <c r="H11" s="80">
        <f t="shared" si="4"/>
        <v>0.60000000000000009</v>
      </c>
      <c r="I11" s="80">
        <f t="shared" si="4"/>
        <v>0</v>
      </c>
      <c r="J11" s="80">
        <f t="shared" si="4"/>
        <v>0</v>
      </c>
      <c r="K11" s="80">
        <f t="shared" si="4"/>
        <v>0</v>
      </c>
      <c r="L11" s="80">
        <f t="shared" si="4"/>
        <v>3.6</v>
      </c>
      <c r="M11" s="80">
        <f t="shared" si="4"/>
        <v>0.2</v>
      </c>
      <c r="N11" s="80">
        <f t="shared" si="4"/>
        <v>0</v>
      </c>
      <c r="O11" s="81">
        <f>SUM(O5:O10)</f>
        <v>0</v>
      </c>
      <c r="P11" s="82">
        <f>SUM(P5:P10)</f>
        <v>0</v>
      </c>
      <c r="Q11" s="83">
        <f>C11+D11+E11+M11+N11+O11+P11</f>
        <v>37.185000000000002</v>
      </c>
      <c r="R11" s="80">
        <f t="shared" ref="R11:V11" si="5">SUM(R5:R10)</f>
        <v>39.555</v>
      </c>
      <c r="S11" s="80">
        <f t="shared" si="5"/>
        <v>40.924999999999997</v>
      </c>
      <c r="T11" s="124">
        <f t="shared" si="5"/>
        <v>37.184999999999995</v>
      </c>
      <c r="U11" s="84">
        <f t="shared" si="5"/>
        <v>37.184999999999995</v>
      </c>
      <c r="V11" s="101">
        <f t="shared" si="5"/>
        <v>34.620999999999995</v>
      </c>
      <c r="W11" s="187">
        <f t="shared" ref="W11" si="6">SUM(W5:W10)</f>
        <v>35.536000000000001</v>
      </c>
    </row>
    <row r="12" spans="1:23" x14ac:dyDescent="0.25">
      <c r="U12" s="5"/>
    </row>
    <row r="13" spans="1:23" x14ac:dyDescent="0.25">
      <c r="U13" s="5"/>
    </row>
    <row r="14" spans="1:23" x14ac:dyDescent="0.25">
      <c r="U14" s="5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  <pageSetUpPr fitToPage="1"/>
  </sheetPr>
  <dimension ref="A1:W10"/>
  <sheetViews>
    <sheetView zoomScale="120" zoomScaleNormal="120" workbookViewId="0">
      <selection activeCell="H9" sqref="H9"/>
    </sheetView>
  </sheetViews>
  <sheetFormatPr defaultRowHeight="15" x14ac:dyDescent="0.25"/>
  <cols>
    <col min="2" max="2" width="10.7109375" customWidth="1"/>
  </cols>
  <sheetData>
    <row r="1" spans="1:23" ht="15" customHeight="1" x14ac:dyDescent="0.25">
      <c r="A1" s="246" t="s">
        <v>0</v>
      </c>
      <c r="B1" s="249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4" t="s">
        <v>59</v>
      </c>
      <c r="Q1" s="236" t="s">
        <v>121</v>
      </c>
      <c r="R1" s="239">
        <v>2023</v>
      </c>
      <c r="S1" s="239">
        <v>2024</v>
      </c>
      <c r="T1" s="230" t="s">
        <v>123</v>
      </c>
      <c r="U1" s="242" t="s">
        <v>124</v>
      </c>
      <c r="V1" s="221" t="s">
        <v>122</v>
      </c>
      <c r="W1" s="218" t="s">
        <v>120</v>
      </c>
    </row>
    <row r="2" spans="1:23" x14ac:dyDescent="0.25">
      <c r="A2" s="247"/>
      <c r="B2" s="250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5"/>
      <c r="Q2" s="237"/>
      <c r="R2" s="240"/>
      <c r="S2" s="240"/>
      <c r="T2" s="231"/>
      <c r="U2" s="243"/>
      <c r="V2" s="222"/>
      <c r="W2" s="219"/>
    </row>
    <row r="3" spans="1:23" x14ac:dyDescent="0.25">
      <c r="A3" s="247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37"/>
      <c r="R3" s="240"/>
      <c r="S3" s="240"/>
      <c r="T3" s="231"/>
      <c r="U3" s="243"/>
      <c r="V3" s="222"/>
      <c r="W3" s="219"/>
    </row>
    <row r="4" spans="1:23" ht="36" customHeight="1" thickBot="1" x14ac:dyDescent="0.3">
      <c r="A4" s="248"/>
      <c r="B4" s="251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6"/>
      <c r="Q4" s="238"/>
      <c r="R4" s="241"/>
      <c r="S4" s="241"/>
      <c r="T4" s="232"/>
      <c r="U4" s="244"/>
      <c r="V4" s="223"/>
      <c r="W4" s="220"/>
    </row>
    <row r="5" spans="1:23" ht="60" x14ac:dyDescent="0.25">
      <c r="A5" s="177">
        <v>40548</v>
      </c>
      <c r="B5" s="17" t="s">
        <v>98</v>
      </c>
      <c r="C5" s="63">
        <v>97</v>
      </c>
      <c r="D5" s="63">
        <v>35.85</v>
      </c>
      <c r="E5" s="63">
        <f>SUM(F5:L5)</f>
        <v>21.5</v>
      </c>
      <c r="F5" s="63">
        <v>0</v>
      </c>
      <c r="G5" s="63">
        <f>4.4+0.4+0.5</f>
        <v>5.3000000000000007</v>
      </c>
      <c r="H5" s="63">
        <v>5.3</v>
      </c>
      <c r="I5" s="63">
        <v>3.2</v>
      </c>
      <c r="J5" s="63">
        <v>0.5</v>
      </c>
      <c r="K5" s="63">
        <v>0</v>
      </c>
      <c r="L5" s="63">
        <v>7.2</v>
      </c>
      <c r="M5" s="63">
        <v>3</v>
      </c>
      <c r="N5" s="63">
        <v>0</v>
      </c>
      <c r="O5" s="64">
        <v>0</v>
      </c>
      <c r="P5" s="126">
        <v>0</v>
      </c>
      <c r="Q5" s="85">
        <f t="shared" ref="Q5:Q7" si="0">P5+O5+N5+M5+E5+C5+D5</f>
        <v>157.35</v>
      </c>
      <c r="R5" s="68">
        <v>160.66999999999999</v>
      </c>
      <c r="S5" s="68">
        <v>161.85</v>
      </c>
      <c r="T5" s="188">
        <v>152.33000000000001</v>
      </c>
      <c r="U5" s="66">
        <v>152.33000000000001</v>
      </c>
      <c r="V5" s="67">
        <v>149.745</v>
      </c>
      <c r="W5" s="185">
        <v>143.65</v>
      </c>
    </row>
    <row r="6" spans="1:23" ht="60" x14ac:dyDescent="0.25">
      <c r="A6" s="175">
        <v>40579</v>
      </c>
      <c r="B6" s="18" t="s">
        <v>99</v>
      </c>
      <c r="C6" s="71">
        <v>90</v>
      </c>
      <c r="D6" s="71">
        <v>31.5</v>
      </c>
      <c r="E6" s="63">
        <f t="shared" ref="E6:E10" si="1">SUM(F6:L6)</f>
        <v>25</v>
      </c>
      <c r="F6" s="71">
        <v>0</v>
      </c>
      <c r="G6" s="71">
        <v>3</v>
      </c>
      <c r="H6" s="71">
        <v>10</v>
      </c>
      <c r="I6" s="71">
        <v>0</v>
      </c>
      <c r="J6" s="71">
        <v>0</v>
      </c>
      <c r="K6" s="71">
        <v>0</v>
      </c>
      <c r="L6" s="71">
        <v>12</v>
      </c>
      <c r="M6" s="71">
        <v>0.5</v>
      </c>
      <c r="N6" s="71">
        <v>0</v>
      </c>
      <c r="O6" s="127">
        <v>0</v>
      </c>
      <c r="P6" s="128">
        <v>0</v>
      </c>
      <c r="Q6" s="85">
        <f t="shared" si="0"/>
        <v>147</v>
      </c>
      <c r="R6" s="68">
        <v>73.5</v>
      </c>
      <c r="S6" s="68">
        <v>0</v>
      </c>
      <c r="T6" s="189">
        <v>70.3</v>
      </c>
      <c r="U6" s="72">
        <v>100.3</v>
      </c>
      <c r="V6" s="73">
        <v>121.623</v>
      </c>
      <c r="W6" s="73">
        <v>101.095</v>
      </c>
    </row>
    <row r="7" spans="1:23" ht="36" x14ac:dyDescent="0.25">
      <c r="A7" s="175">
        <v>40607</v>
      </c>
      <c r="B7" s="18" t="s">
        <v>23</v>
      </c>
      <c r="C7" s="71">
        <v>0</v>
      </c>
      <c r="D7" s="71">
        <v>0</v>
      </c>
      <c r="E7" s="63">
        <f t="shared" si="1"/>
        <v>4</v>
      </c>
      <c r="F7" s="71">
        <v>0</v>
      </c>
      <c r="G7" s="71">
        <v>0</v>
      </c>
      <c r="H7" s="71">
        <v>0</v>
      </c>
      <c r="I7" s="71">
        <v>0</v>
      </c>
      <c r="J7" s="71">
        <v>4</v>
      </c>
      <c r="K7" s="71">
        <v>0</v>
      </c>
      <c r="L7" s="71">
        <v>0</v>
      </c>
      <c r="M7" s="71">
        <v>0</v>
      </c>
      <c r="N7" s="71">
        <v>0</v>
      </c>
      <c r="O7" s="127">
        <v>1.5</v>
      </c>
      <c r="P7" s="128">
        <v>0</v>
      </c>
      <c r="Q7" s="85">
        <f t="shared" si="0"/>
        <v>5.5</v>
      </c>
      <c r="R7" s="68">
        <v>5</v>
      </c>
      <c r="S7" s="68">
        <v>5</v>
      </c>
      <c r="T7" s="189">
        <v>9.5</v>
      </c>
      <c r="U7" s="72">
        <v>2</v>
      </c>
      <c r="V7" s="73">
        <v>7.431</v>
      </c>
      <c r="W7" s="73">
        <v>9.8520000000000003</v>
      </c>
    </row>
    <row r="8" spans="1:23" ht="24" x14ac:dyDescent="0.25">
      <c r="A8" s="175">
        <v>42830</v>
      </c>
      <c r="B8" s="18" t="s">
        <v>24</v>
      </c>
      <c r="C8" s="71">
        <v>0</v>
      </c>
      <c r="D8" s="71">
        <v>0.18</v>
      </c>
      <c r="E8" s="63">
        <f t="shared" si="1"/>
        <v>8</v>
      </c>
      <c r="F8" s="71">
        <v>0</v>
      </c>
      <c r="G8" s="71">
        <v>0</v>
      </c>
      <c r="H8" s="71">
        <v>7.7</v>
      </c>
      <c r="I8" s="71">
        <v>0</v>
      </c>
      <c r="J8" s="71">
        <v>0</v>
      </c>
      <c r="K8" s="71">
        <v>0</v>
      </c>
      <c r="L8" s="71">
        <v>0.3</v>
      </c>
      <c r="M8" s="71">
        <v>0</v>
      </c>
      <c r="N8" s="71">
        <v>0</v>
      </c>
      <c r="O8" s="127">
        <v>0</v>
      </c>
      <c r="P8" s="128">
        <v>0</v>
      </c>
      <c r="Q8" s="85">
        <v>8.18</v>
      </c>
      <c r="R8" s="68">
        <v>15.18</v>
      </c>
      <c r="S8" s="68">
        <v>15.18</v>
      </c>
      <c r="T8" s="189">
        <v>10.130000000000001</v>
      </c>
      <c r="U8" s="72">
        <v>22.3</v>
      </c>
      <c r="V8" s="73">
        <v>23.33</v>
      </c>
      <c r="W8" s="73">
        <v>1.4770000000000001</v>
      </c>
    </row>
    <row r="9" spans="1:23" ht="24.75" thickBot="1" x14ac:dyDescent="0.3">
      <c r="A9" s="176">
        <v>42860</v>
      </c>
      <c r="B9" s="19" t="s">
        <v>25</v>
      </c>
      <c r="C9" s="77">
        <v>0</v>
      </c>
      <c r="D9" s="77">
        <v>0.1</v>
      </c>
      <c r="E9" s="129">
        <f t="shared" si="1"/>
        <v>8</v>
      </c>
      <c r="F9" s="77">
        <v>0</v>
      </c>
      <c r="G9" s="77">
        <v>0</v>
      </c>
      <c r="H9" s="77">
        <v>5</v>
      </c>
      <c r="I9" s="77">
        <v>2</v>
      </c>
      <c r="J9" s="77">
        <v>1</v>
      </c>
      <c r="K9" s="77">
        <v>0</v>
      </c>
      <c r="L9" s="77">
        <v>0</v>
      </c>
      <c r="M9" s="77">
        <v>0</v>
      </c>
      <c r="N9" s="77">
        <v>0</v>
      </c>
      <c r="O9" s="130">
        <v>0</v>
      </c>
      <c r="P9" s="131">
        <v>0</v>
      </c>
      <c r="Q9" s="102">
        <v>8.1</v>
      </c>
      <c r="R9" s="74">
        <v>9.1</v>
      </c>
      <c r="S9" s="74">
        <v>9.1</v>
      </c>
      <c r="T9" s="190">
        <v>7.2</v>
      </c>
      <c r="U9" s="78">
        <v>8.6999999999999993</v>
      </c>
      <c r="V9" s="79">
        <v>6.5839999999999996</v>
      </c>
      <c r="W9" s="79">
        <v>67.504000000000005</v>
      </c>
    </row>
    <row r="10" spans="1:23" ht="99" customHeight="1" thickBot="1" x14ac:dyDescent="0.3">
      <c r="A10" s="2">
        <v>5</v>
      </c>
      <c r="B10" s="149" t="s">
        <v>100</v>
      </c>
      <c r="C10" s="80">
        <f t="shared" ref="C10:P10" si="2">SUM(C2:C9)</f>
        <v>187</v>
      </c>
      <c r="D10" s="94">
        <f t="shared" si="2"/>
        <v>67.63</v>
      </c>
      <c r="E10" s="80">
        <f t="shared" si="1"/>
        <v>66.5</v>
      </c>
      <c r="F10" s="80">
        <f t="shared" si="2"/>
        <v>0</v>
      </c>
      <c r="G10" s="80">
        <f t="shared" si="2"/>
        <v>8.3000000000000007</v>
      </c>
      <c r="H10" s="80">
        <f t="shared" si="2"/>
        <v>28</v>
      </c>
      <c r="I10" s="80">
        <f t="shared" si="2"/>
        <v>5.2</v>
      </c>
      <c r="J10" s="80">
        <f t="shared" si="2"/>
        <v>5.5</v>
      </c>
      <c r="K10" s="80">
        <f t="shared" si="2"/>
        <v>0</v>
      </c>
      <c r="L10" s="80">
        <f t="shared" si="2"/>
        <v>19.5</v>
      </c>
      <c r="M10" s="80">
        <f t="shared" si="2"/>
        <v>3.5</v>
      </c>
      <c r="N10" s="80">
        <f t="shared" si="2"/>
        <v>0</v>
      </c>
      <c r="O10" s="81">
        <f t="shared" si="2"/>
        <v>1.5</v>
      </c>
      <c r="P10" s="82">
        <f t="shared" si="2"/>
        <v>0</v>
      </c>
      <c r="Q10" s="83">
        <f>SUM(Q5:Q9)</f>
        <v>326.13000000000005</v>
      </c>
      <c r="R10" s="80">
        <f>SUM(R5:R9)</f>
        <v>263.45</v>
      </c>
      <c r="S10" s="80">
        <f>SUM(S5:S9)</f>
        <v>191.13</v>
      </c>
      <c r="T10" s="193">
        <f>SUM(T2:T9)</f>
        <v>249.45999999999998</v>
      </c>
      <c r="U10" s="84">
        <f>SUM(U5:U9)</f>
        <v>285.63</v>
      </c>
      <c r="V10" s="101">
        <f>SUM(V5:V9)</f>
        <v>308.71299999999997</v>
      </c>
      <c r="W10" s="125">
        <f>SUM(W5:W9)</f>
        <v>323.57800000000003</v>
      </c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  <pageSetUpPr fitToPage="1"/>
  </sheetPr>
  <dimension ref="A1:W18"/>
  <sheetViews>
    <sheetView topLeftCell="B4" zoomScaleNormal="100" workbookViewId="0">
      <selection activeCell="R16" sqref="R16"/>
    </sheetView>
  </sheetViews>
  <sheetFormatPr defaultRowHeight="15" x14ac:dyDescent="0.25"/>
  <cols>
    <col min="2" max="2" width="10.85546875" customWidth="1"/>
    <col min="13" max="13" width="11.140625" bestFit="1" customWidth="1"/>
    <col min="15" max="15" width="10.5703125" bestFit="1" customWidth="1"/>
    <col min="17" max="17" width="12.140625" customWidth="1"/>
    <col min="18" max="18" width="11.42578125" bestFit="1" customWidth="1"/>
    <col min="22" max="22" width="10.5703125" bestFit="1" customWidth="1"/>
  </cols>
  <sheetData>
    <row r="1" spans="1:23" ht="15" customHeight="1" x14ac:dyDescent="0.25">
      <c r="A1" s="246" t="s">
        <v>0</v>
      </c>
      <c r="B1" s="249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4" t="s">
        <v>59</v>
      </c>
      <c r="Q1" s="236" t="s">
        <v>121</v>
      </c>
      <c r="R1" s="239">
        <v>2023</v>
      </c>
      <c r="S1" s="239">
        <v>2024</v>
      </c>
      <c r="T1" s="230" t="s">
        <v>123</v>
      </c>
      <c r="U1" s="242" t="s">
        <v>124</v>
      </c>
      <c r="V1" s="221" t="s">
        <v>122</v>
      </c>
      <c r="W1" s="218" t="s">
        <v>120</v>
      </c>
    </row>
    <row r="2" spans="1:23" x14ac:dyDescent="0.25">
      <c r="A2" s="247"/>
      <c r="B2" s="250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5"/>
      <c r="Q2" s="237"/>
      <c r="R2" s="240"/>
      <c r="S2" s="240"/>
      <c r="T2" s="231"/>
      <c r="U2" s="243"/>
      <c r="V2" s="222"/>
      <c r="W2" s="219"/>
    </row>
    <row r="3" spans="1:23" x14ac:dyDescent="0.25">
      <c r="A3" s="247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37"/>
      <c r="R3" s="240"/>
      <c r="S3" s="240"/>
      <c r="T3" s="231"/>
      <c r="U3" s="243"/>
      <c r="V3" s="222"/>
      <c r="W3" s="219"/>
    </row>
    <row r="4" spans="1:23" ht="34.5" customHeight="1" thickBot="1" x14ac:dyDescent="0.3">
      <c r="A4" s="248"/>
      <c r="B4" s="251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6"/>
      <c r="Q4" s="238"/>
      <c r="R4" s="241"/>
      <c r="S4" s="241"/>
      <c r="T4" s="232"/>
      <c r="U4" s="244"/>
      <c r="V4" s="223"/>
      <c r="W4" s="220"/>
    </row>
    <row r="5" spans="1:23" ht="24" x14ac:dyDescent="0.25">
      <c r="A5" s="177">
        <v>40549</v>
      </c>
      <c r="B5" s="17" t="s">
        <v>86</v>
      </c>
      <c r="C5" s="62">
        <f>SUM(C6:C9)</f>
        <v>10.42</v>
      </c>
      <c r="D5" s="62">
        <f>SUM(D6:D9)</f>
        <v>3.85</v>
      </c>
      <c r="E5" s="62">
        <f>SUM(F5:L5)</f>
        <v>1.1499999999999999</v>
      </c>
      <c r="F5" s="62">
        <v>0</v>
      </c>
      <c r="G5" s="62">
        <f t="shared" ref="G5:N5" si="0">SUM(G6:G9)</f>
        <v>0</v>
      </c>
      <c r="H5" s="62">
        <f t="shared" si="0"/>
        <v>0.9</v>
      </c>
      <c r="I5" s="62">
        <f t="shared" si="0"/>
        <v>0</v>
      </c>
      <c r="J5" s="62">
        <f t="shared" si="0"/>
        <v>0</v>
      </c>
      <c r="K5" s="62">
        <f t="shared" si="0"/>
        <v>0</v>
      </c>
      <c r="L5" s="62">
        <f t="shared" si="0"/>
        <v>0.25</v>
      </c>
      <c r="M5" s="62">
        <f t="shared" si="0"/>
        <v>403.87</v>
      </c>
      <c r="N5" s="62">
        <f t="shared" si="0"/>
        <v>0</v>
      </c>
      <c r="O5" s="97">
        <f>SUM(O6:O9)</f>
        <v>147.69999999999999</v>
      </c>
      <c r="P5" s="65">
        <f>SUM(P6:P9)</f>
        <v>0</v>
      </c>
      <c r="Q5" s="85">
        <f>P5+O5+N5+M5+C5+D5+E5</f>
        <v>566.9899999999999</v>
      </c>
      <c r="R5" s="62">
        <f t="shared" ref="R5" si="1">SUM(R6:R9)</f>
        <v>422.46</v>
      </c>
      <c r="S5" s="62">
        <f t="shared" ref="S5" si="2">SUM(S6:S9)</f>
        <v>434.05</v>
      </c>
      <c r="T5" s="188">
        <f t="shared" ref="T5:U5" si="3">SUM(T6:T9)</f>
        <v>487.66</v>
      </c>
      <c r="U5" s="66">
        <f t="shared" si="3"/>
        <v>467.97</v>
      </c>
      <c r="V5" s="185">
        <f t="shared" ref="V5" si="4">SUM(V6:V9)</f>
        <v>368.589</v>
      </c>
      <c r="W5" s="192">
        <f t="shared" ref="W5" si="5">SUM(W6:W9)</f>
        <v>353.06200000000001</v>
      </c>
    </row>
    <row r="6" spans="1:23" ht="36" x14ac:dyDescent="0.25">
      <c r="A6" s="191" t="s">
        <v>87</v>
      </c>
      <c r="B6" s="17" t="s">
        <v>27</v>
      </c>
      <c r="C6" s="68">
        <v>10.42</v>
      </c>
      <c r="D6" s="68">
        <v>3.85</v>
      </c>
      <c r="E6" s="62">
        <f t="shared" ref="E6:E15" si="6">SUM(F6:L6)</f>
        <v>1.1499999999999999</v>
      </c>
      <c r="F6" s="68">
        <v>0</v>
      </c>
      <c r="G6" s="68">
        <v>0</v>
      </c>
      <c r="H6" s="68">
        <v>0.9</v>
      </c>
      <c r="I6" s="68">
        <v>0</v>
      </c>
      <c r="J6" s="68">
        <v>0</v>
      </c>
      <c r="K6" s="68">
        <v>0</v>
      </c>
      <c r="L6" s="89">
        <v>0.25</v>
      </c>
      <c r="M6" s="89">
        <f>0.25+292.89</f>
        <v>293.14</v>
      </c>
      <c r="N6" s="68">
        <v>0</v>
      </c>
      <c r="O6" s="69">
        <v>0</v>
      </c>
      <c r="P6" s="70">
        <v>0</v>
      </c>
      <c r="Q6" s="85">
        <f t="shared" ref="Q6:Q16" si="7">P6+O6+N6+M6+C6+D6+E6</f>
        <v>308.56</v>
      </c>
      <c r="R6" s="68">
        <v>316.45999999999998</v>
      </c>
      <c r="S6" s="68">
        <v>327.05</v>
      </c>
      <c r="T6" s="189">
        <v>311.29000000000002</v>
      </c>
      <c r="U6" s="72">
        <v>296.29000000000002</v>
      </c>
      <c r="V6" s="73">
        <v>258.803</v>
      </c>
      <c r="W6" s="73">
        <v>233.39599999999999</v>
      </c>
    </row>
    <row r="7" spans="1:23" ht="48" x14ac:dyDescent="0.25">
      <c r="A7" s="191" t="s">
        <v>88</v>
      </c>
      <c r="B7" s="18" t="s">
        <v>28</v>
      </c>
      <c r="C7" s="68">
        <v>0</v>
      </c>
      <c r="D7" s="68">
        <v>0</v>
      </c>
      <c r="E7" s="62">
        <f t="shared" si="6"/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89">
        <v>0</v>
      </c>
      <c r="M7" s="89">
        <v>68.48</v>
      </c>
      <c r="N7" s="68">
        <v>0</v>
      </c>
      <c r="O7" s="69">
        <v>3.7</v>
      </c>
      <c r="P7" s="70">
        <v>0</v>
      </c>
      <c r="Q7" s="85">
        <f t="shared" si="7"/>
        <v>72.180000000000007</v>
      </c>
      <c r="R7" s="68">
        <v>69</v>
      </c>
      <c r="S7" s="68">
        <v>69.5</v>
      </c>
      <c r="T7" s="189">
        <v>94.67</v>
      </c>
      <c r="U7" s="72">
        <v>87.17</v>
      </c>
      <c r="V7" s="73">
        <v>74.600999999999999</v>
      </c>
      <c r="W7" s="73">
        <v>64.378</v>
      </c>
    </row>
    <row r="8" spans="1:23" x14ac:dyDescent="0.25">
      <c r="A8" s="191" t="s">
        <v>89</v>
      </c>
      <c r="B8" s="18" t="s">
        <v>95</v>
      </c>
      <c r="C8" s="68">
        <v>0</v>
      </c>
      <c r="D8" s="68">
        <v>0</v>
      </c>
      <c r="E8" s="62">
        <f t="shared" si="6"/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89">
        <v>0</v>
      </c>
      <c r="M8" s="89">
        <v>36.25</v>
      </c>
      <c r="N8" s="68">
        <v>0</v>
      </c>
      <c r="O8" s="69">
        <v>144</v>
      </c>
      <c r="P8" s="70">
        <v>0</v>
      </c>
      <c r="Q8" s="85">
        <f t="shared" si="7"/>
        <v>180.25</v>
      </c>
      <c r="R8" s="68">
        <v>37</v>
      </c>
      <c r="S8" s="68">
        <v>37.5</v>
      </c>
      <c r="T8" s="189">
        <v>81.7</v>
      </c>
      <c r="U8" s="72">
        <v>81.7</v>
      </c>
      <c r="V8" s="73">
        <v>31.34</v>
      </c>
      <c r="W8" s="73">
        <v>21.33</v>
      </c>
    </row>
    <row r="9" spans="1:23" ht="24" x14ac:dyDescent="0.25">
      <c r="A9" s="191" t="s">
        <v>90</v>
      </c>
      <c r="B9" s="18" t="s">
        <v>96</v>
      </c>
      <c r="C9" s="68">
        <v>0</v>
      </c>
      <c r="D9" s="68">
        <v>0</v>
      </c>
      <c r="E9" s="62">
        <f t="shared" si="6"/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89">
        <v>0</v>
      </c>
      <c r="M9" s="89">
        <v>6</v>
      </c>
      <c r="N9" s="68">
        <v>0</v>
      </c>
      <c r="O9" s="69">
        <v>0</v>
      </c>
      <c r="P9" s="70">
        <v>0</v>
      </c>
      <c r="Q9" s="85">
        <f t="shared" si="7"/>
        <v>6</v>
      </c>
      <c r="R9" s="68">
        <v>0</v>
      </c>
      <c r="S9" s="68">
        <v>0</v>
      </c>
      <c r="T9" s="189">
        <v>0</v>
      </c>
      <c r="U9" s="72">
        <v>2.81</v>
      </c>
      <c r="V9" s="73">
        <v>3.8450000000000002</v>
      </c>
      <c r="W9" s="73">
        <v>33.957999999999998</v>
      </c>
    </row>
    <row r="10" spans="1:23" ht="36" x14ac:dyDescent="0.25">
      <c r="A10" s="175">
        <v>42772</v>
      </c>
      <c r="B10" s="18" t="s">
        <v>29</v>
      </c>
      <c r="C10" s="68">
        <v>0</v>
      </c>
      <c r="D10" s="68">
        <v>0</v>
      </c>
      <c r="E10" s="62">
        <f t="shared" si="6"/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89">
        <v>0</v>
      </c>
      <c r="M10" s="89">
        <v>24.41</v>
      </c>
      <c r="N10" s="68">
        <v>0</v>
      </c>
      <c r="O10" s="69">
        <v>0</v>
      </c>
      <c r="P10" s="70">
        <v>0</v>
      </c>
      <c r="Q10" s="85">
        <f t="shared" si="7"/>
        <v>24.41</v>
      </c>
      <c r="R10" s="68">
        <v>25</v>
      </c>
      <c r="S10" s="68">
        <v>25.5</v>
      </c>
      <c r="T10" s="189">
        <v>27.48</v>
      </c>
      <c r="U10" s="72">
        <v>27.48</v>
      </c>
      <c r="V10" s="73">
        <v>29.77</v>
      </c>
      <c r="W10" s="73">
        <v>173.82599999999999</v>
      </c>
    </row>
    <row r="11" spans="1:23" ht="36" x14ac:dyDescent="0.25">
      <c r="A11" s="175">
        <v>42800</v>
      </c>
      <c r="B11" s="18" t="s">
        <v>91</v>
      </c>
      <c r="C11" s="68">
        <v>0</v>
      </c>
      <c r="D11" s="68">
        <v>0</v>
      </c>
      <c r="E11" s="62">
        <f t="shared" si="6"/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89">
        <v>0</v>
      </c>
      <c r="M11" s="89">
        <v>90.46</v>
      </c>
      <c r="N11" s="68">
        <v>0</v>
      </c>
      <c r="O11" s="69">
        <v>237.11</v>
      </c>
      <c r="P11" s="70">
        <v>0</v>
      </c>
      <c r="Q11" s="85">
        <f t="shared" si="7"/>
        <v>327.57</v>
      </c>
      <c r="R11" s="68">
        <v>173.124</v>
      </c>
      <c r="S11" s="68">
        <v>91.5</v>
      </c>
      <c r="T11" s="189">
        <v>228.1</v>
      </c>
      <c r="U11" s="72">
        <v>177.65</v>
      </c>
      <c r="V11" s="73">
        <v>91.677999999999997</v>
      </c>
      <c r="W11" s="73">
        <v>105.892</v>
      </c>
    </row>
    <row r="12" spans="1:23" ht="24" x14ac:dyDescent="0.25">
      <c r="A12" s="175">
        <v>42831</v>
      </c>
      <c r="B12" s="18" t="s">
        <v>92</v>
      </c>
      <c r="C12" s="68">
        <v>0</v>
      </c>
      <c r="D12" s="68">
        <v>0</v>
      </c>
      <c r="E12" s="62">
        <f t="shared" si="6"/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89">
        <v>0</v>
      </c>
      <c r="M12" s="89">
        <v>32.520000000000003</v>
      </c>
      <c r="N12" s="68">
        <v>0</v>
      </c>
      <c r="O12" s="69">
        <v>0</v>
      </c>
      <c r="P12" s="70">
        <v>0</v>
      </c>
      <c r="Q12" s="85">
        <f t="shared" si="7"/>
        <v>32.520000000000003</v>
      </c>
      <c r="R12" s="68">
        <v>33</v>
      </c>
      <c r="S12" s="68">
        <v>33.5</v>
      </c>
      <c r="T12" s="189">
        <v>30.63</v>
      </c>
      <c r="U12" s="72">
        <v>30.63</v>
      </c>
      <c r="V12" s="73">
        <v>16.516999999999999</v>
      </c>
      <c r="W12" s="73">
        <v>426.18099999999998</v>
      </c>
    </row>
    <row r="13" spans="1:23" ht="24" x14ac:dyDescent="0.25">
      <c r="A13" s="175">
        <v>42861</v>
      </c>
      <c r="B13" s="18" t="s">
        <v>93</v>
      </c>
      <c r="C13" s="68">
        <v>0</v>
      </c>
      <c r="D13" s="68">
        <v>0</v>
      </c>
      <c r="E13" s="62">
        <f t="shared" si="6"/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89">
        <v>0</v>
      </c>
      <c r="M13" s="89">
        <v>57.66</v>
      </c>
      <c r="N13" s="68">
        <v>0</v>
      </c>
      <c r="O13" s="69">
        <v>6.6</v>
      </c>
      <c r="P13" s="70">
        <v>0</v>
      </c>
      <c r="Q13" s="85">
        <f t="shared" si="7"/>
        <v>64.259999999999991</v>
      </c>
      <c r="R13" s="68">
        <v>159.5</v>
      </c>
      <c r="S13" s="68">
        <v>58.5</v>
      </c>
      <c r="T13" s="189">
        <v>116.68</v>
      </c>
      <c r="U13" s="72">
        <v>116.68</v>
      </c>
      <c r="V13" s="73">
        <v>52.25</v>
      </c>
      <c r="W13" s="73">
        <v>48.65</v>
      </c>
    </row>
    <row r="14" spans="1:23" ht="48" x14ac:dyDescent="0.25">
      <c r="A14" s="175">
        <v>42892</v>
      </c>
      <c r="B14" s="18" t="s">
        <v>30</v>
      </c>
      <c r="C14" s="68">
        <v>0</v>
      </c>
      <c r="D14" s="68">
        <v>0</v>
      </c>
      <c r="E14" s="62">
        <f t="shared" si="6"/>
        <v>77</v>
      </c>
      <c r="F14" s="68">
        <v>0</v>
      </c>
      <c r="G14" s="68">
        <v>63</v>
      </c>
      <c r="H14" s="68">
        <v>0</v>
      </c>
      <c r="I14" s="68">
        <v>0</v>
      </c>
      <c r="J14" s="68">
        <v>14</v>
      </c>
      <c r="K14" s="68">
        <v>0</v>
      </c>
      <c r="L14" s="89">
        <v>0</v>
      </c>
      <c r="M14" s="89">
        <v>22.39</v>
      </c>
      <c r="N14" s="68">
        <v>0</v>
      </c>
      <c r="O14" s="69">
        <v>25</v>
      </c>
      <c r="P14" s="70">
        <v>0</v>
      </c>
      <c r="Q14" s="85">
        <f t="shared" si="7"/>
        <v>124.39</v>
      </c>
      <c r="R14" s="68">
        <v>102.5</v>
      </c>
      <c r="S14" s="68">
        <v>105</v>
      </c>
      <c r="T14" s="189">
        <v>76.33</v>
      </c>
      <c r="U14" s="72">
        <v>76.33</v>
      </c>
      <c r="V14" s="73">
        <v>93.486999999999995</v>
      </c>
      <c r="W14" s="73">
        <v>62.63</v>
      </c>
    </row>
    <row r="15" spans="1:23" ht="36.75" thickBot="1" x14ac:dyDescent="0.3">
      <c r="A15" s="176">
        <v>42922</v>
      </c>
      <c r="B15" s="19" t="s">
        <v>94</v>
      </c>
      <c r="C15" s="74">
        <v>0</v>
      </c>
      <c r="D15" s="74">
        <v>0</v>
      </c>
      <c r="E15" s="92">
        <f t="shared" si="6"/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99">
        <v>0</v>
      </c>
      <c r="M15" s="99">
        <v>145.29</v>
      </c>
      <c r="N15" s="74">
        <v>0</v>
      </c>
      <c r="O15" s="75">
        <v>0</v>
      </c>
      <c r="P15" s="131">
        <v>0</v>
      </c>
      <c r="Q15" s="102">
        <f t="shared" si="7"/>
        <v>145.29</v>
      </c>
      <c r="R15" s="74">
        <v>219</v>
      </c>
      <c r="S15" s="74">
        <v>159.5</v>
      </c>
      <c r="T15" s="190">
        <v>175.18</v>
      </c>
      <c r="U15" s="78">
        <v>159.68</v>
      </c>
      <c r="V15" s="186">
        <v>137.88999999999999</v>
      </c>
      <c r="W15" s="186">
        <v>131.74</v>
      </c>
    </row>
    <row r="16" spans="1:23" ht="62.25" customHeight="1" thickBot="1" x14ac:dyDescent="0.3">
      <c r="A16" s="2">
        <v>6</v>
      </c>
      <c r="B16" s="148" t="s">
        <v>26</v>
      </c>
      <c r="C16" s="80">
        <f>SUM(C10:C15)+C5</f>
        <v>10.42</v>
      </c>
      <c r="D16" s="80">
        <f>SUM(D10:D15)+D5</f>
        <v>3.85</v>
      </c>
      <c r="E16" s="80">
        <f>SUM(F16:L16)</f>
        <v>78.150000000000006</v>
      </c>
      <c r="F16" s="80">
        <f t="shared" ref="F16:O16" si="8">SUM(F10:F15)+F5</f>
        <v>0</v>
      </c>
      <c r="G16" s="80">
        <f t="shared" si="8"/>
        <v>63</v>
      </c>
      <c r="H16" s="80">
        <f t="shared" si="8"/>
        <v>0.9</v>
      </c>
      <c r="I16" s="80">
        <f t="shared" si="8"/>
        <v>0</v>
      </c>
      <c r="J16" s="80">
        <f t="shared" si="8"/>
        <v>14</v>
      </c>
      <c r="K16" s="80">
        <f t="shared" si="8"/>
        <v>0</v>
      </c>
      <c r="L16" s="80">
        <f t="shared" si="8"/>
        <v>0.25</v>
      </c>
      <c r="M16" s="80">
        <f t="shared" si="8"/>
        <v>776.6</v>
      </c>
      <c r="N16" s="80">
        <f t="shared" si="8"/>
        <v>0</v>
      </c>
      <c r="O16" s="81">
        <f t="shared" si="8"/>
        <v>416.41</v>
      </c>
      <c r="P16" s="82">
        <f t="shared" ref="P16" si="9">SUM(P10:P15)+P5</f>
        <v>0</v>
      </c>
      <c r="Q16" s="83">
        <f t="shared" si="7"/>
        <v>1285.43</v>
      </c>
      <c r="R16" s="80">
        <f t="shared" ref="R16:W16" si="10">SUM(R10:R15)+R5</f>
        <v>1134.5840000000001</v>
      </c>
      <c r="S16" s="80">
        <f t="shared" si="10"/>
        <v>907.55</v>
      </c>
      <c r="T16" s="193">
        <f t="shared" si="10"/>
        <v>1142.06</v>
      </c>
      <c r="U16" s="84">
        <f t="shared" si="10"/>
        <v>1056.42</v>
      </c>
      <c r="V16" s="80">
        <f t="shared" si="10"/>
        <v>790.18100000000004</v>
      </c>
      <c r="W16" s="125">
        <f t="shared" si="10"/>
        <v>1301.9809999999998</v>
      </c>
    </row>
    <row r="17" spans="22:22" x14ac:dyDescent="0.25">
      <c r="V17" s="22"/>
    </row>
    <row r="18" spans="22:22" x14ac:dyDescent="0.25">
      <c r="V18" s="22"/>
    </row>
  </sheetData>
  <mergeCells count="23">
    <mergeCell ref="W1:W4"/>
    <mergeCell ref="J1:J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P1:P4"/>
    <mergeCell ref="K1:K4"/>
    <mergeCell ref="L1:L4"/>
    <mergeCell ref="M1:M4"/>
    <mergeCell ref="N1:N4"/>
    <mergeCell ref="O1:O4"/>
    <mergeCell ref="V1:V4"/>
    <mergeCell ref="Q1:Q4"/>
    <mergeCell ref="R1:R4"/>
    <mergeCell ref="S1:S4"/>
    <mergeCell ref="U1:U4"/>
    <mergeCell ref="T1:T4"/>
  </mergeCells>
  <pageMargins left="0.25" right="0.25" top="0.75" bottom="0.75" header="0.3" footer="0.3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  <pageSetUpPr fitToPage="1"/>
  </sheetPr>
  <dimension ref="A1:W8"/>
  <sheetViews>
    <sheetView topLeftCell="B1" zoomScale="110" zoomScaleNormal="110" workbookViewId="0">
      <selection activeCell="R6" sqref="R6"/>
    </sheetView>
  </sheetViews>
  <sheetFormatPr defaultRowHeight="15" x14ac:dyDescent="0.25"/>
  <cols>
    <col min="2" max="2" width="13.140625" customWidth="1"/>
    <col min="10" max="10" width="11.42578125" bestFit="1" customWidth="1"/>
    <col min="18" max="19" width="10.5703125" bestFit="1" customWidth="1"/>
    <col min="21" max="21" width="11.140625" customWidth="1"/>
    <col min="22" max="22" width="9" customWidth="1"/>
    <col min="23" max="23" width="9.42578125" customWidth="1"/>
  </cols>
  <sheetData>
    <row r="1" spans="1:23" ht="15" customHeight="1" x14ac:dyDescent="0.25">
      <c r="A1" s="246" t="s">
        <v>0</v>
      </c>
      <c r="B1" s="249" t="s">
        <v>1</v>
      </c>
      <c r="C1" s="227" t="s">
        <v>46</v>
      </c>
      <c r="D1" s="227" t="s">
        <v>47</v>
      </c>
      <c r="E1" s="227" t="s">
        <v>48</v>
      </c>
      <c r="F1" s="227" t="s">
        <v>49</v>
      </c>
      <c r="G1" s="227" t="s">
        <v>50</v>
      </c>
      <c r="H1" s="227" t="s">
        <v>51</v>
      </c>
      <c r="I1" s="227" t="s">
        <v>52</v>
      </c>
      <c r="J1" s="227" t="s">
        <v>53</v>
      </c>
      <c r="K1" s="227" t="s">
        <v>54</v>
      </c>
      <c r="L1" s="227" t="s">
        <v>55</v>
      </c>
      <c r="M1" s="227" t="s">
        <v>56</v>
      </c>
      <c r="N1" s="227" t="s">
        <v>57</v>
      </c>
      <c r="O1" s="233" t="s">
        <v>58</v>
      </c>
      <c r="P1" s="264" t="s">
        <v>59</v>
      </c>
      <c r="Q1" s="273" t="s">
        <v>121</v>
      </c>
      <c r="R1" s="239">
        <v>2023</v>
      </c>
      <c r="S1" s="239">
        <v>2024</v>
      </c>
      <c r="T1" s="258" t="s">
        <v>123</v>
      </c>
      <c r="U1" s="255" t="s">
        <v>124</v>
      </c>
      <c r="V1" s="221" t="s">
        <v>122</v>
      </c>
      <c r="W1" s="218" t="s">
        <v>120</v>
      </c>
    </row>
    <row r="2" spans="1:23" x14ac:dyDescent="0.25">
      <c r="A2" s="247"/>
      <c r="B2" s="250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34"/>
      <c r="P2" s="265"/>
      <c r="Q2" s="274"/>
      <c r="R2" s="240"/>
      <c r="S2" s="240"/>
      <c r="T2" s="259"/>
      <c r="U2" s="256"/>
      <c r="V2" s="222"/>
      <c r="W2" s="219"/>
    </row>
    <row r="3" spans="1:23" x14ac:dyDescent="0.25">
      <c r="A3" s="247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74"/>
      <c r="R3" s="240"/>
      <c r="S3" s="240"/>
      <c r="T3" s="259"/>
      <c r="U3" s="256"/>
      <c r="V3" s="222"/>
      <c r="W3" s="219"/>
    </row>
    <row r="4" spans="1:23" ht="39.75" customHeight="1" thickBot="1" x14ac:dyDescent="0.3">
      <c r="A4" s="248"/>
      <c r="B4" s="251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35"/>
      <c r="P4" s="266"/>
      <c r="Q4" s="275"/>
      <c r="R4" s="241"/>
      <c r="S4" s="241"/>
      <c r="T4" s="260"/>
      <c r="U4" s="257"/>
      <c r="V4" s="223"/>
      <c r="W4" s="220"/>
    </row>
    <row r="5" spans="1:23" ht="36" x14ac:dyDescent="0.25">
      <c r="A5" s="204">
        <v>40550</v>
      </c>
      <c r="B5" s="23" t="s">
        <v>80</v>
      </c>
      <c r="C5" s="92">
        <v>0</v>
      </c>
      <c r="D5" s="92">
        <v>0</v>
      </c>
      <c r="E5" s="92">
        <f>SUM(F5:L5)</f>
        <v>41.5</v>
      </c>
      <c r="F5" s="92">
        <v>0</v>
      </c>
      <c r="G5" s="92">
        <v>20</v>
      </c>
      <c r="H5" s="92">
        <v>0</v>
      </c>
      <c r="I5" s="92">
        <v>0</v>
      </c>
      <c r="J5" s="92">
        <v>21.5</v>
      </c>
      <c r="K5" s="92">
        <v>0</v>
      </c>
      <c r="L5" s="92">
        <v>0</v>
      </c>
      <c r="M5" s="92">
        <v>0</v>
      </c>
      <c r="N5" s="92">
        <v>0</v>
      </c>
      <c r="O5" s="98">
        <v>1357.46</v>
      </c>
      <c r="P5" s="96">
        <v>0</v>
      </c>
      <c r="Q5" s="150">
        <f t="shared" ref="Q5:Q6" si="0">P5+O5+N5+M5+E5+C5+D5</f>
        <v>1398.96</v>
      </c>
      <c r="R5" s="92">
        <v>637.5</v>
      </c>
      <c r="S5" s="92">
        <v>575</v>
      </c>
      <c r="T5" s="201">
        <v>313.45</v>
      </c>
      <c r="U5" s="132">
        <v>333.78</v>
      </c>
      <c r="V5" s="199">
        <v>307.54899999999998</v>
      </c>
      <c r="W5" s="199">
        <v>211.55500000000001</v>
      </c>
    </row>
    <row r="6" spans="1:23" ht="48" x14ac:dyDescent="0.25">
      <c r="A6" s="175">
        <v>42773</v>
      </c>
      <c r="B6" s="18" t="s">
        <v>97</v>
      </c>
      <c r="C6" s="68">
        <v>0</v>
      </c>
      <c r="D6" s="68">
        <v>0</v>
      </c>
      <c r="E6" s="68">
        <f t="shared" ref="E6:E7" si="1">SUM(F6:L6)</f>
        <v>0</v>
      </c>
      <c r="F6" s="68">
        <v>0</v>
      </c>
      <c r="G6" s="68">
        <v>0</v>
      </c>
      <c r="H6" s="68">
        <v>0</v>
      </c>
      <c r="I6" s="68">
        <v>0</v>
      </c>
      <c r="J6" s="68">
        <v>0</v>
      </c>
      <c r="K6" s="68">
        <v>0</v>
      </c>
      <c r="L6" s="89">
        <v>0</v>
      </c>
      <c r="M6" s="89">
        <v>138.63</v>
      </c>
      <c r="N6" s="68">
        <v>0</v>
      </c>
      <c r="O6" s="69">
        <v>0</v>
      </c>
      <c r="P6" s="70">
        <v>0</v>
      </c>
      <c r="Q6" s="150">
        <f t="shared" si="0"/>
        <v>138.63</v>
      </c>
      <c r="R6" s="68">
        <v>139</v>
      </c>
      <c r="S6" s="68">
        <v>140</v>
      </c>
      <c r="T6" s="202">
        <v>112.88</v>
      </c>
      <c r="U6" s="72">
        <v>121.28</v>
      </c>
      <c r="V6" s="73">
        <v>126.145</v>
      </c>
      <c r="W6" s="73">
        <v>87.067999999999998</v>
      </c>
    </row>
    <row r="7" spans="1:23" ht="36.75" thickBot="1" x14ac:dyDescent="0.3">
      <c r="A7" s="175">
        <v>42801</v>
      </c>
      <c r="B7" s="18" t="s">
        <v>81</v>
      </c>
      <c r="C7" s="68">
        <v>0</v>
      </c>
      <c r="D7" s="68">
        <v>0</v>
      </c>
      <c r="E7" s="92">
        <f t="shared" si="1"/>
        <v>0</v>
      </c>
      <c r="F7" s="68">
        <v>0</v>
      </c>
      <c r="G7" s="68">
        <v>0</v>
      </c>
      <c r="H7" s="68">
        <v>0</v>
      </c>
      <c r="I7" s="68">
        <v>0</v>
      </c>
      <c r="J7" s="68">
        <v>0</v>
      </c>
      <c r="K7" s="68">
        <v>0</v>
      </c>
      <c r="L7" s="89">
        <v>0</v>
      </c>
      <c r="M7" s="89">
        <v>126.06</v>
      </c>
      <c r="N7" s="68">
        <v>0</v>
      </c>
      <c r="O7" s="69">
        <v>0</v>
      </c>
      <c r="P7" s="70">
        <v>0</v>
      </c>
      <c r="Q7" s="85">
        <f t="shared" ref="Q7" si="2">P7+O7+N7+M7+C7+D7+E7</f>
        <v>126.06</v>
      </c>
      <c r="R7" s="68">
        <v>127</v>
      </c>
      <c r="S7" s="68">
        <v>128</v>
      </c>
      <c r="T7" s="202">
        <v>127.87</v>
      </c>
      <c r="U7" s="72">
        <v>128.87</v>
      </c>
      <c r="V7" s="186">
        <v>100.57</v>
      </c>
      <c r="W7" s="186">
        <v>90.49</v>
      </c>
    </row>
    <row r="8" spans="1:23" ht="30.75" thickBot="1" x14ac:dyDescent="0.3">
      <c r="A8" s="147">
        <v>7</v>
      </c>
      <c r="B8" s="146" t="s">
        <v>82</v>
      </c>
      <c r="C8" s="80">
        <f>SUM(C5:C7)</f>
        <v>0</v>
      </c>
      <c r="D8" s="80">
        <f>SUM(D5:D7)</f>
        <v>0</v>
      </c>
      <c r="E8" s="80">
        <f>SUM(F8:L8)</f>
        <v>41.5</v>
      </c>
      <c r="F8" s="80">
        <f t="shared" ref="F8:N8" si="3">SUM(F5:F7)</f>
        <v>0</v>
      </c>
      <c r="G8" s="80">
        <f t="shared" si="3"/>
        <v>20</v>
      </c>
      <c r="H8" s="80">
        <f t="shared" si="3"/>
        <v>0</v>
      </c>
      <c r="I8" s="80">
        <f t="shared" si="3"/>
        <v>0</v>
      </c>
      <c r="J8" s="80">
        <f t="shared" si="3"/>
        <v>21.5</v>
      </c>
      <c r="K8" s="80">
        <f t="shared" si="3"/>
        <v>0</v>
      </c>
      <c r="L8" s="80">
        <f t="shared" si="3"/>
        <v>0</v>
      </c>
      <c r="M8" s="80">
        <f t="shared" si="3"/>
        <v>264.69</v>
      </c>
      <c r="N8" s="80">
        <f t="shared" si="3"/>
        <v>0</v>
      </c>
      <c r="O8" s="81">
        <f>SUM(O5:O7)</f>
        <v>1357.46</v>
      </c>
      <c r="P8" s="82">
        <f>SUM(P5:P7)</f>
        <v>0</v>
      </c>
      <c r="Q8" s="83">
        <f>SUM(Q5:Q7)</f>
        <v>1663.65</v>
      </c>
      <c r="R8" s="80">
        <f t="shared" ref="R8" si="4">SUM(R5:R7)</f>
        <v>903.5</v>
      </c>
      <c r="S8" s="80">
        <f t="shared" ref="S8" si="5">SUM(S5:S7)</f>
        <v>843</v>
      </c>
      <c r="T8" s="203">
        <f t="shared" ref="T8" si="6">SUM(T5:T7)</f>
        <v>554.20000000000005</v>
      </c>
      <c r="U8" s="84">
        <f>SUM(U5:U7)</f>
        <v>583.92999999999995</v>
      </c>
      <c r="V8" s="101">
        <f>SUM(V5:V7)</f>
        <v>534.2639999999999</v>
      </c>
      <c r="W8" s="95">
        <f>SUM(W5:W7)</f>
        <v>389.113</v>
      </c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1:W13"/>
  <sheetViews>
    <sheetView topLeftCell="D1" zoomScaleNormal="100" workbookViewId="0">
      <selection activeCell="D13" sqref="D13"/>
    </sheetView>
  </sheetViews>
  <sheetFormatPr defaultRowHeight="15" x14ac:dyDescent="0.25"/>
  <cols>
    <col min="3" max="3" width="11.5703125" customWidth="1"/>
    <col min="4" max="4" width="10.5703125" customWidth="1"/>
    <col min="5" max="12" width="9.28515625" bestFit="1" customWidth="1"/>
    <col min="13" max="13" width="9.5703125" bestFit="1" customWidth="1"/>
    <col min="14" max="16" width="9.28515625" bestFit="1" customWidth="1"/>
    <col min="18" max="18" width="10.5703125" bestFit="1" customWidth="1"/>
    <col min="20" max="20" width="9.28515625" bestFit="1" customWidth="1"/>
    <col min="21" max="22" width="10.5703125" customWidth="1"/>
    <col min="23" max="23" width="10.140625" customWidth="1"/>
  </cols>
  <sheetData>
    <row r="1" spans="1:23" ht="15.75" thickBot="1" x14ac:dyDescent="0.3">
      <c r="C1">
        <v>5</v>
      </c>
    </row>
    <row r="2" spans="1:23" ht="15" customHeight="1" x14ac:dyDescent="0.25">
      <c r="A2" s="246" t="s">
        <v>0</v>
      </c>
      <c r="B2" s="249" t="s">
        <v>1</v>
      </c>
      <c r="C2" s="227" t="s">
        <v>46</v>
      </c>
      <c r="D2" s="227" t="s">
        <v>47</v>
      </c>
      <c r="E2" s="227" t="s">
        <v>48</v>
      </c>
      <c r="F2" s="227" t="s">
        <v>49</v>
      </c>
      <c r="G2" s="227" t="s">
        <v>50</v>
      </c>
      <c r="H2" s="227" t="s">
        <v>51</v>
      </c>
      <c r="I2" s="227" t="s">
        <v>52</v>
      </c>
      <c r="J2" s="227" t="s">
        <v>53</v>
      </c>
      <c r="K2" s="227" t="s">
        <v>54</v>
      </c>
      <c r="L2" s="227" t="s">
        <v>55</v>
      </c>
      <c r="M2" s="227" t="s">
        <v>56</v>
      </c>
      <c r="N2" s="227" t="s">
        <v>57</v>
      </c>
      <c r="O2" s="233" t="s">
        <v>58</v>
      </c>
      <c r="P2" s="264" t="s">
        <v>59</v>
      </c>
      <c r="Q2" s="273" t="s">
        <v>121</v>
      </c>
      <c r="R2" s="239">
        <v>2023</v>
      </c>
      <c r="S2" s="239">
        <v>2024</v>
      </c>
      <c r="T2" s="258" t="s">
        <v>123</v>
      </c>
      <c r="U2" s="255" t="s">
        <v>124</v>
      </c>
      <c r="V2" s="279" t="s">
        <v>122</v>
      </c>
      <c r="W2" s="279" t="s">
        <v>120</v>
      </c>
    </row>
    <row r="3" spans="1:23" x14ac:dyDescent="0.25">
      <c r="A3" s="247"/>
      <c r="B3" s="250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34"/>
      <c r="P3" s="265"/>
      <c r="Q3" s="274"/>
      <c r="R3" s="240"/>
      <c r="S3" s="240"/>
      <c r="T3" s="259"/>
      <c r="U3" s="256"/>
      <c r="V3" s="280"/>
      <c r="W3" s="280"/>
    </row>
    <row r="4" spans="1:23" x14ac:dyDescent="0.25">
      <c r="A4" s="247"/>
      <c r="B4" s="250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34"/>
      <c r="P4" s="265"/>
      <c r="Q4" s="274"/>
      <c r="R4" s="240"/>
      <c r="S4" s="240"/>
      <c r="T4" s="259"/>
      <c r="U4" s="256"/>
      <c r="V4" s="280"/>
      <c r="W4" s="280"/>
    </row>
    <row r="5" spans="1:23" ht="39.75" customHeight="1" thickBot="1" x14ac:dyDescent="0.3">
      <c r="A5" s="248"/>
      <c r="B5" s="251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35"/>
      <c r="P5" s="266"/>
      <c r="Q5" s="275"/>
      <c r="R5" s="241"/>
      <c r="S5" s="241"/>
      <c r="T5" s="260"/>
      <c r="U5" s="257"/>
      <c r="V5" s="281"/>
      <c r="W5" s="281"/>
    </row>
    <row r="6" spans="1:23" ht="24" x14ac:dyDescent="0.25">
      <c r="A6" s="177">
        <v>40551</v>
      </c>
      <c r="B6" s="17" t="s">
        <v>33</v>
      </c>
      <c r="C6" s="62">
        <v>521</v>
      </c>
      <c r="D6" s="62">
        <v>192.45</v>
      </c>
      <c r="E6" s="62">
        <f t="shared" ref="E6:E11" si="0">SUM(F6:L6)</f>
        <v>108.66</v>
      </c>
      <c r="F6" s="62">
        <v>0</v>
      </c>
      <c r="G6" s="67">
        <v>55</v>
      </c>
      <c r="H6" s="62">
        <v>15</v>
      </c>
      <c r="I6" s="62">
        <v>0.5</v>
      </c>
      <c r="J6" s="62">
        <v>2.5</v>
      </c>
      <c r="K6" s="62">
        <v>0</v>
      </c>
      <c r="L6" s="62">
        <v>35.659999999999997</v>
      </c>
      <c r="M6" s="62">
        <v>11.3</v>
      </c>
      <c r="N6" s="62">
        <v>0</v>
      </c>
      <c r="O6" s="97">
        <v>0</v>
      </c>
      <c r="P6" s="65">
        <v>0</v>
      </c>
      <c r="Q6" s="85">
        <f t="shared" ref="Q6:Q13" si="1">P6+O6+N6+M6+E6+C6+D6</f>
        <v>833.41000000000008</v>
      </c>
      <c r="R6" s="68">
        <v>807.45</v>
      </c>
      <c r="S6" s="68">
        <v>815.95</v>
      </c>
      <c r="T6" s="188">
        <v>785.57</v>
      </c>
      <c r="U6" s="66">
        <v>785.57</v>
      </c>
      <c r="V6" s="67">
        <v>719.91800000000001</v>
      </c>
      <c r="W6" s="67">
        <v>1402.7280000000001</v>
      </c>
    </row>
    <row r="7" spans="1:23" ht="25.5" customHeight="1" x14ac:dyDescent="0.25">
      <c r="A7" s="175">
        <v>40582</v>
      </c>
      <c r="B7" s="18" t="s">
        <v>34</v>
      </c>
      <c r="C7" s="62">
        <v>1972.9</v>
      </c>
      <c r="D7" s="62">
        <v>725.35</v>
      </c>
      <c r="E7" s="62">
        <f t="shared" si="0"/>
        <v>330.4</v>
      </c>
      <c r="F7" s="62">
        <v>0.7</v>
      </c>
      <c r="G7" s="67">
        <v>158</v>
      </c>
      <c r="H7" s="62">
        <v>55</v>
      </c>
      <c r="I7" s="62">
        <v>0.3</v>
      </c>
      <c r="J7" s="62">
        <v>30</v>
      </c>
      <c r="K7" s="62">
        <v>0</v>
      </c>
      <c r="L7" s="62">
        <v>86.4</v>
      </c>
      <c r="M7" s="62">
        <v>5.5</v>
      </c>
      <c r="N7" s="62">
        <v>0</v>
      </c>
      <c r="O7" s="97">
        <v>129.78700000000001</v>
      </c>
      <c r="P7" s="65">
        <v>0</v>
      </c>
      <c r="Q7" s="85">
        <f t="shared" si="1"/>
        <v>3163.9369999999999</v>
      </c>
      <c r="R7" s="68">
        <v>3089.1</v>
      </c>
      <c r="S7" s="68">
        <v>3100.45</v>
      </c>
      <c r="T7" s="189">
        <v>3095.402</v>
      </c>
      <c r="U7" s="72">
        <v>3095.402</v>
      </c>
      <c r="V7" s="73">
        <v>3036.9479999999999</v>
      </c>
      <c r="W7" s="73"/>
    </row>
    <row r="8" spans="1:23" ht="36" x14ac:dyDescent="0.25">
      <c r="A8" s="175">
        <v>40610</v>
      </c>
      <c r="B8" s="18" t="s">
        <v>101</v>
      </c>
      <c r="C8" s="68">
        <v>0</v>
      </c>
      <c r="D8" s="68">
        <v>0</v>
      </c>
      <c r="E8" s="62">
        <f t="shared" si="0"/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68">
        <v>0</v>
      </c>
      <c r="M8" s="68">
        <v>42.26</v>
      </c>
      <c r="N8" s="68">
        <v>0</v>
      </c>
      <c r="O8" s="69">
        <v>0</v>
      </c>
      <c r="P8" s="70">
        <v>0</v>
      </c>
      <c r="Q8" s="85">
        <f t="shared" ref="Q8" si="2">P8+O8+N8+M8+E8+C8+D8</f>
        <v>42.26</v>
      </c>
      <c r="R8" s="68">
        <v>40.96</v>
      </c>
      <c r="S8" s="68">
        <v>40.96</v>
      </c>
      <c r="T8" s="190">
        <v>42.41</v>
      </c>
      <c r="U8" s="78">
        <v>42.41</v>
      </c>
      <c r="V8" s="79">
        <v>14.343999999999999</v>
      </c>
      <c r="W8" s="79">
        <v>85</v>
      </c>
    </row>
    <row r="9" spans="1:23" ht="36" x14ac:dyDescent="0.25">
      <c r="A9" s="175">
        <v>40641</v>
      </c>
      <c r="B9" s="18" t="s">
        <v>103</v>
      </c>
      <c r="C9" s="62">
        <v>247.56</v>
      </c>
      <c r="D9" s="62">
        <v>89.51</v>
      </c>
      <c r="E9" s="62">
        <f t="shared" si="0"/>
        <v>330.89</v>
      </c>
      <c r="F9" s="62">
        <v>0</v>
      </c>
      <c r="G9" s="67">
        <v>82</v>
      </c>
      <c r="H9" s="62">
        <v>239</v>
      </c>
      <c r="I9" s="62">
        <v>0</v>
      </c>
      <c r="J9" s="62">
        <v>3</v>
      </c>
      <c r="K9" s="62">
        <v>0</v>
      </c>
      <c r="L9" s="62">
        <v>6.89</v>
      </c>
      <c r="M9" s="62">
        <v>4.7</v>
      </c>
      <c r="N9" s="62">
        <v>0</v>
      </c>
      <c r="O9" s="97">
        <v>0</v>
      </c>
      <c r="P9" s="65">
        <v>0</v>
      </c>
      <c r="Q9" s="150">
        <f t="shared" si="1"/>
        <v>672.66</v>
      </c>
      <c r="R9" s="68">
        <v>644.30999999999995</v>
      </c>
      <c r="S9" s="68">
        <v>645.11</v>
      </c>
      <c r="T9" s="189">
        <v>630.39499999999998</v>
      </c>
      <c r="U9" s="72">
        <v>630.39499999999998</v>
      </c>
      <c r="V9" s="73">
        <v>443.02</v>
      </c>
      <c r="W9" s="73">
        <v>304.02499999999998</v>
      </c>
    </row>
    <row r="10" spans="1:23" ht="48" x14ac:dyDescent="0.25">
      <c r="A10" s="175">
        <v>40671</v>
      </c>
      <c r="B10" s="18" t="s">
        <v>102</v>
      </c>
      <c r="C10" s="62">
        <v>402.90499999999997</v>
      </c>
      <c r="D10" s="62">
        <v>148.94499999999999</v>
      </c>
      <c r="E10" s="62">
        <f t="shared" si="0"/>
        <v>58.41</v>
      </c>
      <c r="F10" s="62">
        <v>0.1</v>
      </c>
      <c r="G10" s="62">
        <v>37.909999999999997</v>
      </c>
      <c r="H10" s="62">
        <v>10</v>
      </c>
      <c r="I10" s="62">
        <v>0</v>
      </c>
      <c r="J10" s="62">
        <v>2</v>
      </c>
      <c r="K10" s="62">
        <v>0.4</v>
      </c>
      <c r="L10" s="62">
        <v>8</v>
      </c>
      <c r="M10" s="62">
        <v>1.56</v>
      </c>
      <c r="N10" s="62">
        <v>0</v>
      </c>
      <c r="O10" s="97">
        <v>0</v>
      </c>
      <c r="P10" s="65">
        <v>0</v>
      </c>
      <c r="Q10" s="85">
        <f t="shared" si="1"/>
        <v>611.81999999999994</v>
      </c>
      <c r="R10" s="68">
        <v>620.61</v>
      </c>
      <c r="S10" s="68">
        <v>623</v>
      </c>
      <c r="T10" s="189">
        <v>625.91800000000001</v>
      </c>
      <c r="U10" s="72">
        <v>625.91800000000001</v>
      </c>
      <c r="V10" s="73">
        <v>605.18799999999999</v>
      </c>
      <c r="W10" s="73">
        <v>502.517</v>
      </c>
    </row>
    <row r="11" spans="1:23" ht="24" x14ac:dyDescent="0.25">
      <c r="A11" s="175">
        <v>40702</v>
      </c>
      <c r="B11" s="18" t="s">
        <v>35</v>
      </c>
      <c r="C11" s="62">
        <v>14.4</v>
      </c>
      <c r="D11" s="62">
        <v>5.35</v>
      </c>
      <c r="E11" s="62">
        <f t="shared" si="0"/>
        <v>0.5</v>
      </c>
      <c r="F11" s="62">
        <v>0</v>
      </c>
      <c r="G11" s="62">
        <v>0.5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3.7</v>
      </c>
      <c r="N11" s="62">
        <v>0</v>
      </c>
      <c r="O11" s="97">
        <v>0</v>
      </c>
      <c r="P11" s="65">
        <v>0</v>
      </c>
      <c r="Q11" s="85">
        <f t="shared" si="1"/>
        <v>23.950000000000003</v>
      </c>
      <c r="R11" s="68">
        <v>21.6</v>
      </c>
      <c r="S11" s="68">
        <v>22.3</v>
      </c>
      <c r="T11" s="189">
        <v>38.164000000000001</v>
      </c>
      <c r="U11" s="72">
        <v>1170.1310000000001</v>
      </c>
      <c r="V11" s="73">
        <v>23.196999999999999</v>
      </c>
      <c r="W11" s="73">
        <v>22.411000000000001</v>
      </c>
    </row>
    <row r="12" spans="1:23" ht="48.75" thickBot="1" x14ac:dyDescent="0.3">
      <c r="A12" s="176">
        <v>40732</v>
      </c>
      <c r="B12" s="19" t="s">
        <v>36</v>
      </c>
      <c r="C12" s="92">
        <v>24.53</v>
      </c>
      <c r="D12" s="92">
        <v>4.2510000000000003</v>
      </c>
      <c r="E12" s="92">
        <f>SUM(F12:L12)</f>
        <v>11.638</v>
      </c>
      <c r="F12" s="92">
        <v>0</v>
      </c>
      <c r="G12" s="92">
        <v>0</v>
      </c>
      <c r="H12" s="92">
        <v>11.638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8">
        <v>0</v>
      </c>
      <c r="P12" s="96">
        <v>0</v>
      </c>
      <c r="Q12" s="102">
        <f t="shared" si="1"/>
        <v>40.418999999999997</v>
      </c>
      <c r="R12" s="74">
        <v>37.979999999999997</v>
      </c>
      <c r="S12" s="74">
        <v>37.979999999999997</v>
      </c>
      <c r="T12" s="190">
        <v>40.26</v>
      </c>
      <c r="U12" s="78">
        <v>40.26</v>
      </c>
      <c r="V12" s="79">
        <v>21.254999999999999</v>
      </c>
      <c r="W12" s="79">
        <v>39.125</v>
      </c>
    </row>
    <row r="13" spans="1:23" ht="32.25" thickBot="1" x14ac:dyDescent="0.3">
      <c r="A13" s="2">
        <v>8</v>
      </c>
      <c r="B13" s="1" t="s">
        <v>32</v>
      </c>
      <c r="C13" s="100">
        <f>SUM(C6:C12)</f>
        <v>3183.2950000000001</v>
      </c>
      <c r="D13" s="100">
        <f>SUM(D6:D12)</f>
        <v>1165.8559999999998</v>
      </c>
      <c r="E13" s="100">
        <f>SUM(E2:E12)</f>
        <v>840.49799999999993</v>
      </c>
      <c r="F13" s="100">
        <f t="shared" ref="F13:P13" si="3">SUM(F6:F12)</f>
        <v>0.79999999999999993</v>
      </c>
      <c r="G13" s="100">
        <f t="shared" si="3"/>
        <v>333.40999999999997</v>
      </c>
      <c r="H13" s="100">
        <f t="shared" si="3"/>
        <v>330.63799999999998</v>
      </c>
      <c r="I13" s="100">
        <f t="shared" si="3"/>
        <v>0.8</v>
      </c>
      <c r="J13" s="100">
        <f t="shared" si="3"/>
        <v>37.5</v>
      </c>
      <c r="K13" s="100">
        <f t="shared" si="3"/>
        <v>0.4</v>
      </c>
      <c r="L13" s="100">
        <f t="shared" si="3"/>
        <v>136.94999999999999</v>
      </c>
      <c r="M13" s="100">
        <f t="shared" si="3"/>
        <v>69.02000000000001</v>
      </c>
      <c r="N13" s="100">
        <f t="shared" si="3"/>
        <v>0</v>
      </c>
      <c r="O13" s="81">
        <f t="shared" si="3"/>
        <v>129.78700000000001</v>
      </c>
      <c r="P13" s="151">
        <f t="shared" si="3"/>
        <v>0</v>
      </c>
      <c r="Q13" s="83">
        <f t="shared" si="1"/>
        <v>5388.4560000000001</v>
      </c>
      <c r="R13" s="80">
        <f t="shared" ref="R13:W13" si="4">SUM(R6:R12)</f>
        <v>5262.0099999999993</v>
      </c>
      <c r="S13" s="80">
        <f t="shared" si="4"/>
        <v>5285.7499999999991</v>
      </c>
      <c r="T13" s="193">
        <f t="shared" si="4"/>
        <v>5258.1189999999997</v>
      </c>
      <c r="U13" s="84">
        <f t="shared" si="4"/>
        <v>6390.0860000000002</v>
      </c>
      <c r="V13" s="101">
        <f t="shared" si="4"/>
        <v>4863.87</v>
      </c>
      <c r="W13" s="95">
        <f t="shared" si="4"/>
        <v>2355.806</v>
      </c>
    </row>
  </sheetData>
  <mergeCells count="23">
    <mergeCell ref="W2:W5"/>
    <mergeCell ref="L2:L5"/>
    <mergeCell ref="A2:A5"/>
    <mergeCell ref="B2:B5"/>
    <mergeCell ref="C2:C5"/>
    <mergeCell ref="D2:D5"/>
    <mergeCell ref="E2:E5"/>
    <mergeCell ref="F2:F5"/>
    <mergeCell ref="G2:G5"/>
    <mergeCell ref="H2:H5"/>
    <mergeCell ref="I2:I5"/>
    <mergeCell ref="J2:J5"/>
    <mergeCell ref="K2:K5"/>
    <mergeCell ref="M2:M5"/>
    <mergeCell ref="N2:N5"/>
    <mergeCell ref="O2:O5"/>
    <mergeCell ref="P2:P5"/>
    <mergeCell ref="T2:T5"/>
    <mergeCell ref="V2:V5"/>
    <mergeCell ref="Q2:Q5"/>
    <mergeCell ref="R2:R5"/>
    <mergeCell ref="S2:S5"/>
    <mergeCell ref="U2:U5"/>
  </mergeCells>
  <pageMargins left="0.25" right="0.25" top="0.75" bottom="0.75" header="0.3" footer="0.3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  <pageSetUpPr fitToPage="1"/>
  </sheetPr>
  <dimension ref="A1:W8"/>
  <sheetViews>
    <sheetView zoomScale="120" zoomScaleNormal="120" workbookViewId="0">
      <selection activeCell="M6" sqref="M6"/>
    </sheetView>
  </sheetViews>
  <sheetFormatPr defaultRowHeight="15" x14ac:dyDescent="0.25"/>
  <cols>
    <col min="22" max="22" width="9.28515625" customWidth="1"/>
    <col min="23" max="23" width="9.7109375" customWidth="1"/>
  </cols>
  <sheetData>
    <row r="1" spans="1:23" ht="15" customHeight="1" x14ac:dyDescent="0.25">
      <c r="A1" s="246" t="s">
        <v>0</v>
      </c>
      <c r="B1" s="288" t="s">
        <v>1</v>
      </c>
      <c r="C1" s="291" t="s">
        <v>46</v>
      </c>
      <c r="D1" s="285" t="s">
        <v>47</v>
      </c>
      <c r="E1" s="285" t="s">
        <v>48</v>
      </c>
      <c r="F1" s="285" t="s">
        <v>49</v>
      </c>
      <c r="G1" s="285" t="s">
        <v>50</v>
      </c>
      <c r="H1" s="285" t="s">
        <v>51</v>
      </c>
      <c r="I1" s="285" t="s">
        <v>52</v>
      </c>
      <c r="J1" s="285" t="s">
        <v>53</v>
      </c>
      <c r="K1" s="285" t="s">
        <v>54</v>
      </c>
      <c r="L1" s="285" t="s">
        <v>55</v>
      </c>
      <c r="M1" s="285" t="s">
        <v>56</v>
      </c>
      <c r="N1" s="285" t="s">
        <v>57</v>
      </c>
      <c r="O1" s="294" t="s">
        <v>58</v>
      </c>
      <c r="P1" s="282" t="s">
        <v>59</v>
      </c>
      <c r="Q1" s="236" t="s">
        <v>121</v>
      </c>
      <c r="R1" s="239">
        <v>2023</v>
      </c>
      <c r="S1" s="239">
        <v>2024</v>
      </c>
      <c r="T1" s="230" t="s">
        <v>123</v>
      </c>
      <c r="U1" s="242" t="s">
        <v>124</v>
      </c>
      <c r="V1" s="218" t="s">
        <v>122</v>
      </c>
      <c r="W1" s="218" t="s">
        <v>120</v>
      </c>
    </row>
    <row r="2" spans="1:23" x14ac:dyDescent="0.25">
      <c r="A2" s="247"/>
      <c r="B2" s="289"/>
      <c r="C2" s="292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95"/>
      <c r="P2" s="283"/>
      <c r="Q2" s="237"/>
      <c r="R2" s="240"/>
      <c r="S2" s="240"/>
      <c r="T2" s="231"/>
      <c r="U2" s="243"/>
      <c r="V2" s="219"/>
      <c r="W2" s="219"/>
    </row>
    <row r="3" spans="1:23" x14ac:dyDescent="0.25">
      <c r="A3" s="247"/>
      <c r="B3" s="289"/>
      <c r="C3" s="292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95"/>
      <c r="P3" s="283"/>
      <c r="Q3" s="237"/>
      <c r="R3" s="240"/>
      <c r="S3" s="240"/>
      <c r="T3" s="231"/>
      <c r="U3" s="243"/>
      <c r="V3" s="219"/>
      <c r="W3" s="219"/>
    </row>
    <row r="4" spans="1:23" ht="36.75" customHeight="1" thickBot="1" x14ac:dyDescent="0.3">
      <c r="A4" s="248"/>
      <c r="B4" s="290"/>
      <c r="C4" s="293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96"/>
      <c r="P4" s="284"/>
      <c r="Q4" s="238"/>
      <c r="R4" s="241"/>
      <c r="S4" s="241"/>
      <c r="T4" s="232"/>
      <c r="U4" s="244"/>
      <c r="V4" s="220"/>
      <c r="W4" s="220"/>
    </row>
    <row r="5" spans="1:23" ht="36" x14ac:dyDescent="0.25">
      <c r="A5" s="177">
        <v>40552</v>
      </c>
      <c r="B5" s="17" t="s">
        <v>72</v>
      </c>
      <c r="C5" s="62">
        <v>0</v>
      </c>
      <c r="D5" s="62">
        <v>0</v>
      </c>
      <c r="E5" s="62">
        <f>SUM(F5:L5)</f>
        <v>0.6</v>
      </c>
      <c r="F5" s="62">
        <v>0</v>
      </c>
      <c r="G5" s="62">
        <v>0</v>
      </c>
      <c r="H5" s="62">
        <v>0.6</v>
      </c>
      <c r="I5" s="62">
        <v>0</v>
      </c>
      <c r="J5" s="62">
        <v>0</v>
      </c>
      <c r="K5" s="62">
        <v>0</v>
      </c>
      <c r="L5" s="62">
        <v>0</v>
      </c>
      <c r="M5" s="62">
        <v>100</v>
      </c>
      <c r="N5" s="62">
        <v>0</v>
      </c>
      <c r="O5" s="97">
        <v>0</v>
      </c>
      <c r="P5" s="65">
        <v>0</v>
      </c>
      <c r="Q5" s="85">
        <f t="shared" ref="Q5" si="0">P5+O5+N5+M5+E5+C5+D5</f>
        <v>100.6</v>
      </c>
      <c r="R5" s="68">
        <v>110.6</v>
      </c>
      <c r="S5" s="68">
        <v>120.6</v>
      </c>
      <c r="T5" s="188">
        <v>105.6</v>
      </c>
      <c r="U5" s="66">
        <v>105.6</v>
      </c>
      <c r="V5" s="86">
        <v>58.5</v>
      </c>
      <c r="W5" s="185">
        <v>90.745999999999995</v>
      </c>
    </row>
    <row r="6" spans="1:23" ht="48" x14ac:dyDescent="0.25">
      <c r="A6" s="177">
        <v>42775</v>
      </c>
      <c r="B6" s="18" t="s">
        <v>71</v>
      </c>
      <c r="C6" s="68">
        <v>0</v>
      </c>
      <c r="D6" s="68">
        <v>0</v>
      </c>
      <c r="E6" s="62">
        <f>SUM(F6:L6)</f>
        <v>0</v>
      </c>
      <c r="F6" s="68">
        <v>0</v>
      </c>
      <c r="G6" s="68">
        <v>0</v>
      </c>
      <c r="H6" s="68">
        <v>0</v>
      </c>
      <c r="I6" s="68">
        <v>0</v>
      </c>
      <c r="J6" s="68">
        <v>0</v>
      </c>
      <c r="K6" s="68">
        <v>0</v>
      </c>
      <c r="L6" s="68">
        <v>0</v>
      </c>
      <c r="M6" s="68">
        <v>35.520000000000003</v>
      </c>
      <c r="N6" s="68">
        <v>0</v>
      </c>
      <c r="O6" s="69">
        <v>0</v>
      </c>
      <c r="P6" s="70">
        <v>0</v>
      </c>
      <c r="Q6" s="85">
        <f>C6+D6+M6+N6+O6+P6</f>
        <v>35.520000000000003</v>
      </c>
      <c r="R6" s="68">
        <v>36</v>
      </c>
      <c r="S6" s="68">
        <v>36.5</v>
      </c>
      <c r="T6" s="189">
        <v>70</v>
      </c>
      <c r="U6" s="72">
        <v>125.72</v>
      </c>
      <c r="V6" s="73">
        <v>33.799999999999997</v>
      </c>
      <c r="W6" s="73">
        <v>92.498999999999995</v>
      </c>
    </row>
    <row r="7" spans="1:23" ht="16.5" thickBot="1" x14ac:dyDescent="0.3">
      <c r="A7" s="11">
        <v>9</v>
      </c>
      <c r="B7" s="12" t="s">
        <v>37</v>
      </c>
      <c r="C7" s="134">
        <f>C5+C6</f>
        <v>0</v>
      </c>
      <c r="D7" s="134">
        <f t="shared" ref="D7:W7" si="1">D5+D6</f>
        <v>0</v>
      </c>
      <c r="E7" s="134">
        <f>SUM(F7:L7)</f>
        <v>0.6</v>
      </c>
      <c r="F7" s="134">
        <f t="shared" si="1"/>
        <v>0</v>
      </c>
      <c r="G7" s="134">
        <f t="shared" si="1"/>
        <v>0</v>
      </c>
      <c r="H7" s="134">
        <f t="shared" si="1"/>
        <v>0.6</v>
      </c>
      <c r="I7" s="134">
        <f t="shared" si="1"/>
        <v>0</v>
      </c>
      <c r="J7" s="134">
        <f t="shared" si="1"/>
        <v>0</v>
      </c>
      <c r="K7" s="134">
        <f t="shared" si="1"/>
        <v>0</v>
      </c>
      <c r="L7" s="134">
        <f t="shared" si="1"/>
        <v>0</v>
      </c>
      <c r="M7" s="134">
        <f t="shared" si="1"/>
        <v>135.52000000000001</v>
      </c>
      <c r="N7" s="134">
        <f t="shared" si="1"/>
        <v>0</v>
      </c>
      <c r="O7" s="138">
        <f t="shared" si="1"/>
        <v>0</v>
      </c>
      <c r="P7" s="139">
        <f t="shared" si="1"/>
        <v>0</v>
      </c>
      <c r="Q7" s="140">
        <f t="shared" si="1"/>
        <v>136.12</v>
      </c>
      <c r="R7" s="134">
        <f t="shared" si="1"/>
        <v>146.6</v>
      </c>
      <c r="S7" s="134">
        <f t="shared" si="1"/>
        <v>157.1</v>
      </c>
      <c r="T7" s="197">
        <f t="shared" si="1"/>
        <v>175.6</v>
      </c>
      <c r="U7" s="198">
        <f t="shared" si="1"/>
        <v>231.32</v>
      </c>
      <c r="V7" s="134">
        <f t="shared" si="1"/>
        <v>92.3</v>
      </c>
      <c r="W7" s="137">
        <f t="shared" si="1"/>
        <v>183.245</v>
      </c>
    </row>
    <row r="8" spans="1:23" x14ac:dyDescent="0.25">
      <c r="V8" s="22"/>
    </row>
  </sheetData>
  <mergeCells count="23">
    <mergeCell ref="W1:W4"/>
    <mergeCell ref="L1:L4"/>
    <mergeCell ref="A1:A4"/>
    <mergeCell ref="B1:B4"/>
    <mergeCell ref="C1:C4"/>
    <mergeCell ref="D1:D4"/>
    <mergeCell ref="E1:E4"/>
    <mergeCell ref="F1:F4"/>
    <mergeCell ref="G1:G4"/>
    <mergeCell ref="H1:H4"/>
    <mergeCell ref="I1:I4"/>
    <mergeCell ref="J1:J4"/>
    <mergeCell ref="K1:K4"/>
    <mergeCell ref="M1:M4"/>
    <mergeCell ref="N1:N4"/>
    <mergeCell ref="O1:O4"/>
    <mergeCell ref="P1:P4"/>
    <mergeCell ref="T1:T4"/>
    <mergeCell ref="V1:V4"/>
    <mergeCell ref="Q1:Q4"/>
    <mergeCell ref="R1:R4"/>
    <mergeCell ref="S1:S4"/>
    <mergeCell ref="U1:U4"/>
  </mergeCells>
  <pageMargins left="0.25" right="0.25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12</vt:i4>
      </vt:variant>
    </vt:vector>
  </HeadingPairs>
  <TitlesOfParts>
    <vt:vector size="2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Rekapitulácia</vt:lpstr>
      <vt:lpstr>'10'!Oblasť_tlače</vt:lpstr>
      <vt:lpstr>'11'!Oblasť_tlače</vt:lpstr>
      <vt:lpstr>'12'!Oblasť_tlače</vt:lpstr>
      <vt:lpstr>'13'!Oblasť_tlače</vt:lpstr>
      <vt:lpstr>'3'!Oblasť_tlače</vt:lpstr>
      <vt:lpstr>'4'!Oblasť_tlače</vt:lpstr>
      <vt:lpstr>'5'!Oblasť_tlače</vt:lpstr>
      <vt:lpstr>'6'!Oblasť_tlače</vt:lpstr>
      <vt:lpstr>'7'!Oblasť_tlače</vt:lpstr>
      <vt:lpstr>'8'!Oblasť_tlače</vt:lpstr>
      <vt:lpstr>'9'!Oblasť_tlače</vt:lpstr>
      <vt:lpstr>Rekapitulácia!Oblasť_tlače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Ľudmila Svoreňová</dc:creator>
  <cp:lastModifiedBy>andrea.magyelova</cp:lastModifiedBy>
  <cp:lastPrinted>2021-12-01T11:09:03Z</cp:lastPrinted>
  <dcterms:created xsi:type="dcterms:W3CDTF">2011-01-24T09:49:21Z</dcterms:created>
  <dcterms:modified xsi:type="dcterms:W3CDTF">2021-12-01T12:04:36Z</dcterms:modified>
</cp:coreProperties>
</file>