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45889\Desktop\_VANKO IVAN_MESTO\ROZPOČET_2024\"/>
    </mc:Choice>
  </mc:AlternateContent>
  <xr:revisionPtr revIDLastSave="0" documentId="13_ncr:1_{33969CD4-D536-4E65-837F-F8F7B623EEA2}" xr6:coauthVersionLast="36" xr6:coauthVersionMax="36" xr10:uidLastSave="{00000000-0000-0000-0000-000000000000}"/>
  <bookViews>
    <workbookView xWindow="0" yWindow="0" windowWidth="28800" windowHeight="12435" activeTab="1" xr2:uid="{00000000-000D-0000-FFFF-FFFF00000000}"/>
  </bookViews>
  <sheets>
    <sheet name="2019" sheetId="1" r:id="rId1"/>
    <sheet name="2020" sheetId="3" r:id="rId2"/>
  </sheets>
  <definedNames>
    <definedName name="_xlnm.Print_Area" localSheetId="0">'2019'!$B$1:$T$73</definedName>
  </definedNames>
  <calcPr calcId="191029"/>
</workbook>
</file>

<file path=xl/calcChain.xml><?xml version="1.0" encoding="utf-8"?>
<calcChain xmlns="http://schemas.openxmlformats.org/spreadsheetml/2006/main">
  <c r="O84" i="3" l="1"/>
  <c r="B52" i="3"/>
  <c r="R44" i="3" l="1"/>
  <c r="O66" i="3"/>
  <c r="O65" i="3"/>
  <c r="B66" i="3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O18" i="3" l="1"/>
  <c r="B93" i="3" l="1"/>
  <c r="B94" i="3" s="1"/>
  <c r="B95" i="3" s="1"/>
  <c r="B96" i="3" s="1"/>
  <c r="B97" i="3" s="1"/>
  <c r="B98" i="3" s="1"/>
  <c r="B99" i="3" s="1"/>
  <c r="B100" i="3" s="1"/>
  <c r="B101" i="3" s="1"/>
  <c r="B60" i="3"/>
  <c r="B61" i="3" s="1"/>
  <c r="B62" i="3" s="1"/>
  <c r="B63" i="3" s="1"/>
  <c r="B64" i="3" s="1"/>
  <c r="B65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O37" i="3" l="1"/>
  <c r="O36" i="3"/>
  <c r="O35" i="3"/>
  <c r="O34" i="3"/>
  <c r="O31" i="3"/>
  <c r="K87" i="3"/>
  <c r="K103" i="3"/>
  <c r="R87" i="3"/>
  <c r="R103" i="3"/>
  <c r="O100" i="3"/>
  <c r="R33" i="3"/>
  <c r="R29" i="3"/>
  <c r="R30" i="3"/>
  <c r="R28" i="3"/>
  <c r="O26" i="3"/>
  <c r="R25" i="3"/>
  <c r="R23" i="3"/>
  <c r="R21" i="3"/>
  <c r="K44" i="3" l="1"/>
  <c r="O44" i="3" s="1"/>
  <c r="K43" i="3" l="1"/>
  <c r="R43" i="3" s="1"/>
  <c r="K42" i="3"/>
  <c r="R42" i="3" s="1"/>
  <c r="O82" i="3"/>
  <c r="O81" i="3" l="1"/>
  <c r="O99" i="3" l="1"/>
  <c r="O67" i="3"/>
  <c r="O49" i="3"/>
  <c r="O74" i="3"/>
  <c r="O78" i="3"/>
  <c r="O76" i="3"/>
  <c r="O77" i="3"/>
  <c r="O48" i="3" l="1"/>
  <c r="O71" i="3"/>
  <c r="O97" i="3" l="1"/>
  <c r="O69" i="3"/>
  <c r="O62" i="3"/>
  <c r="O8" i="3"/>
  <c r="O45" i="3"/>
  <c r="T45" i="3"/>
  <c r="T28" i="3" l="1"/>
  <c r="T30" i="3" l="1"/>
  <c r="T29" i="3"/>
  <c r="K7" i="3" l="1"/>
  <c r="K6" i="3" s="1"/>
  <c r="N105" i="3" l="1"/>
  <c r="T54" i="3" l="1"/>
  <c r="U54" i="3"/>
  <c r="S54" i="3"/>
  <c r="T87" i="3"/>
  <c r="U87" i="3"/>
  <c r="S87" i="3"/>
  <c r="T103" i="3"/>
  <c r="U103" i="3"/>
  <c r="S103" i="3"/>
  <c r="O61" i="3" l="1"/>
  <c r="O63" i="3"/>
  <c r="O86" i="3" l="1"/>
  <c r="O9" i="3"/>
  <c r="O6" i="3" l="1"/>
  <c r="K32" i="3"/>
  <c r="R32" i="3" l="1"/>
  <c r="R54" i="3" s="1"/>
  <c r="O92" i="3"/>
  <c r="O102" i="3" s="1"/>
  <c r="O87" i="3"/>
  <c r="O103" i="3" l="1"/>
  <c r="P35" i="1"/>
  <c r="P28" i="1" l="1"/>
  <c r="F83" i="1" l="1"/>
  <c r="F99" i="1" s="1"/>
  <c r="Q34" i="1" l="1"/>
  <c r="Q35" i="1"/>
  <c r="P7" i="1" l="1"/>
  <c r="N5" i="1" l="1"/>
  <c r="K12" i="1" l="1"/>
  <c r="K52" i="1" s="1"/>
  <c r="B19" i="1" l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P57" i="1" l="1"/>
  <c r="Q58" i="1"/>
  <c r="P58" i="1" s="1"/>
  <c r="Q6" i="1"/>
  <c r="P6" i="1" s="1"/>
  <c r="R32" i="1"/>
  <c r="P32" i="1" s="1"/>
  <c r="Q32" i="1"/>
  <c r="L9" i="1" l="1"/>
  <c r="P26" i="1" l="1"/>
  <c r="R26" i="1"/>
  <c r="Q28" i="1"/>
  <c r="P30" i="1"/>
  <c r="Q30" i="1"/>
  <c r="P59" i="1" l="1"/>
  <c r="Q33" i="1" l="1"/>
  <c r="P33" i="1" s="1"/>
  <c r="Q66" i="1" l="1"/>
  <c r="Q67" i="1"/>
  <c r="P67" i="1" s="1"/>
  <c r="Q68" i="1"/>
  <c r="P68" i="1" s="1"/>
  <c r="Q69" i="1"/>
  <c r="P69" i="1" s="1"/>
  <c r="Q70" i="1"/>
  <c r="P70" i="1" s="1"/>
  <c r="P66" i="1"/>
  <c r="P60" i="1"/>
  <c r="R8" i="1"/>
  <c r="Q8" i="1" s="1"/>
  <c r="P8" i="1" s="1"/>
  <c r="R5" i="1"/>
  <c r="P5" i="1" s="1"/>
  <c r="P9" i="1"/>
  <c r="Q9" i="1"/>
  <c r="Q7" i="1"/>
  <c r="Q5" i="1"/>
  <c r="K71" i="1"/>
  <c r="K60" i="1"/>
  <c r="S52" i="1"/>
  <c r="T52" i="1"/>
  <c r="Q10" i="1"/>
  <c r="Q31" i="1" l="1"/>
  <c r="P31" i="1" s="1"/>
  <c r="Q26" i="1"/>
  <c r="Q23" i="1" l="1"/>
  <c r="P23" i="1" s="1"/>
  <c r="N7" i="1" l="1"/>
  <c r="P12" i="1" l="1"/>
  <c r="Q12" i="1" s="1"/>
  <c r="N9" i="1"/>
  <c r="N10" i="1"/>
  <c r="N60" i="1" l="1"/>
  <c r="Q25" i="1" l="1"/>
  <c r="P25" i="1" s="1"/>
  <c r="T71" i="1" l="1"/>
  <c r="R68" i="1"/>
  <c r="R71" i="1" s="1"/>
  <c r="Q65" i="1"/>
  <c r="P65" i="1" s="1"/>
  <c r="P71" i="1" s="1"/>
  <c r="Q57" i="1"/>
  <c r="Q24" i="1"/>
  <c r="P24" i="1" s="1"/>
  <c r="Q22" i="1"/>
  <c r="P22" i="1" s="1"/>
  <c r="Q21" i="1"/>
  <c r="P21" i="1" s="1"/>
  <c r="Q20" i="1"/>
  <c r="P20" i="1" s="1"/>
  <c r="Q19" i="1"/>
  <c r="P19" i="1" s="1"/>
  <c r="Q18" i="1"/>
  <c r="P18" i="1" s="1"/>
  <c r="R10" i="1"/>
  <c r="P52" i="1" l="1"/>
  <c r="P73" i="1" s="1"/>
  <c r="R52" i="1"/>
  <c r="Q52" i="1"/>
  <c r="N71" i="1"/>
  <c r="N73" i="1" s="1"/>
  <c r="Q60" i="1"/>
  <c r="Q71" i="1" l="1"/>
  <c r="Q73" i="1" s="1"/>
  <c r="K73" i="1"/>
  <c r="K54" i="3"/>
  <c r="K105" i="3" s="1"/>
  <c r="O53" i="3"/>
  <c r="O105" i="3" l="1"/>
  <c r="O54" i="3"/>
</calcChain>
</file>

<file path=xl/sharedStrings.xml><?xml version="1.0" encoding="utf-8"?>
<sst xmlns="http://schemas.openxmlformats.org/spreadsheetml/2006/main" count="426" uniqueCount="257">
  <si>
    <t>R O K    2 0 1 8</t>
  </si>
  <si>
    <t>Programový rozpočet / začlenenie</t>
  </si>
  <si>
    <t>Stavebná časť</t>
  </si>
  <si>
    <t>Finančná časť</t>
  </si>
  <si>
    <t>Dotácia</t>
  </si>
  <si>
    <t>Poznámky</t>
  </si>
  <si>
    <t>Obdobie</t>
  </si>
  <si>
    <t>P.č.</t>
  </si>
  <si>
    <t>Časť A - Realizácia stavieb</t>
  </si>
  <si>
    <t>Verejné obstarávanie</t>
  </si>
  <si>
    <t>Zmluva o dielo</t>
  </si>
  <si>
    <t>ÚR, SP</t>
  </si>
  <si>
    <t>Popis stavby poznánky</t>
  </si>
  <si>
    <t>Kolaudačné rozhodnutie</t>
  </si>
  <si>
    <t>Zmluvná cena</t>
  </si>
  <si>
    <t>Uhradené</t>
  </si>
  <si>
    <t>Rozdiel</t>
  </si>
  <si>
    <t>Úver</t>
  </si>
  <si>
    <t>schválená</t>
  </si>
  <si>
    <t xml:space="preserve">očakávaná z akčného plánu </t>
  </si>
  <si>
    <t>žiadaná</t>
  </si>
  <si>
    <t>Mestská tržnica</t>
  </si>
  <si>
    <t>Vytvorenie priestorov pre DHZ</t>
  </si>
  <si>
    <t xml:space="preserve">Rekonštrukcia a modernizácia budovy MSKS </t>
  </si>
  <si>
    <t xml:space="preserve">Rekonštrukcia a modernizácia budovy MŠ Štúrova </t>
  </si>
  <si>
    <t xml:space="preserve"> Rekonštrukcia budovy ZUŠ na Denný stacionár </t>
  </si>
  <si>
    <t>A</t>
  </si>
  <si>
    <t>B</t>
  </si>
  <si>
    <t>C</t>
  </si>
  <si>
    <t>D</t>
  </si>
  <si>
    <t>E</t>
  </si>
  <si>
    <t xml:space="preserve">Rekonštrukcia chodníka na ul. Hlavná (Podhradská  - Baštová) (Kemex papiernictvo), čadičová kocka – 80m2 x 35€ (práca+kameň) €/m </t>
  </si>
  <si>
    <t xml:space="preserve">Rekonštrukcia chodníka + parkovisko – vedľa budovy Sl. pošty – 400 m2 x 27€/m2 </t>
  </si>
  <si>
    <t xml:space="preserve">Vynútené akcie                                      </t>
  </si>
  <si>
    <t>Vybudovanie urnového hája v mestskom cintoríne</t>
  </si>
  <si>
    <t>CELKOM</t>
  </si>
  <si>
    <t>Časť B - Projekty</t>
  </si>
  <si>
    <t>Zmluva o dielo/objednávka</t>
  </si>
  <si>
    <t>CELKOM časť B</t>
  </si>
  <si>
    <t>Časť C - Inžinierska činnosť</t>
  </si>
  <si>
    <t>2</t>
  </si>
  <si>
    <t>Stavebný dozor - Prestavba ZUŠ na DENNÝ STACIONÁR  - PRN 300 000 € , 24 275 € priemer x 17 % = 4130 €</t>
  </si>
  <si>
    <t>CELKOM časť C</t>
  </si>
  <si>
    <t>CELKOM časť A+B+C</t>
  </si>
  <si>
    <t>6.5/716</t>
  </si>
  <si>
    <t>1.4/637</t>
  </si>
  <si>
    <t>6.4/717</t>
  </si>
  <si>
    <t>10.1/717</t>
  </si>
  <si>
    <t>12.9/717</t>
  </si>
  <si>
    <t>8.1.2/717</t>
  </si>
  <si>
    <t>10.4/717</t>
  </si>
  <si>
    <t>6.5/717</t>
  </si>
  <si>
    <t>10.4./717  (z toho: 13100,00 na 610+620)</t>
  </si>
  <si>
    <t>7.1/717</t>
  </si>
  <si>
    <t>5.5/717</t>
  </si>
  <si>
    <t>7.1/635</t>
  </si>
  <si>
    <t>6.3/717</t>
  </si>
  <si>
    <t>11.3/635</t>
  </si>
  <si>
    <t>Skládka IO - zaplatenie elektrickej prípojky k skládke</t>
  </si>
  <si>
    <t>21.3.2018</t>
  </si>
  <si>
    <t>6.1.4./717</t>
  </si>
  <si>
    <t>Sprístupnenie a zveľadenie stredovekého hradu - INTERREG -STAVBA</t>
  </si>
  <si>
    <t>Plánované náklady</t>
  </si>
  <si>
    <t>Plánované  náklady</t>
  </si>
  <si>
    <t>Chodník Školská + plocha pre ZŠ Školská -                 1195 m2</t>
  </si>
  <si>
    <t>Vlastné prostriedky na vyfinancovanie plánovaných a rozostavaných rozvojových akcii na rok  2019</t>
  </si>
  <si>
    <t>R O K    2 0 1 9</t>
  </si>
  <si>
    <t>Rekonštrukcia miestnych chodníkov  - dokončenie rozkopaných chodníkov a technické dokončenie nedoriešených úsekov + prechody podľa dohody s Okresným úradom</t>
  </si>
  <si>
    <t>Rekonštrukcia sociálnych zariadení v budove ZŠ Mocsáryho, Farská lúka</t>
  </si>
  <si>
    <t>Výmena okien na budove MŠ DAXNEROVÁ</t>
  </si>
  <si>
    <t>Cyklochodníky</t>
  </si>
  <si>
    <t>ROK 2018</t>
  </si>
  <si>
    <t>7.1/716</t>
  </si>
  <si>
    <t>Zamerania a ostatné inžinierske práce pri realizácii stavebných akcii</t>
  </si>
  <si>
    <t>Stavebný dozor Tržnica- Zmluva z roku 2018</t>
  </si>
  <si>
    <t xml:space="preserve">Stavebný dozor - MSKS - Zmluva z roku 2018           
</t>
  </si>
  <si>
    <t>Stavebný dozor - Prístupnenie a zveľadenie stredovekého hradu  Zmluva z roku 2018</t>
  </si>
  <si>
    <t>UKONčENÉ V ROKU 2018</t>
  </si>
  <si>
    <t>Potrebné uhradiť celkom v roku 2019</t>
  </si>
  <si>
    <t>Reálne vlastné prostriedky z rozpočtu</t>
  </si>
  <si>
    <t>PD – Revitalizácia bývalej priemyselnej zóny na Šávoľskej ceste – Brown field Fiľakovo  - projektová 
dokumentácia - projekt pre ÚR  a realizačná projektová dokementácia - Sadzobník UNIKA 2018, RN=2.350.000€, STROJÁRENSKÉ stavby, II.pásmo, cena 178 690€ x (10%+7%+22%=39% = cena PD komplet = 69 689 €</t>
  </si>
  <si>
    <t>MSKS - osvetlenie, ozvučenie a  divadelná technika</t>
  </si>
  <si>
    <t>PD – Urnový háj v mestskom cintoríne</t>
  </si>
  <si>
    <t>Asfaltovanie  - ul. B.S Timravy - plocha 2850 m2</t>
  </si>
  <si>
    <t>Asfaltovanie - ul. Jókaiho - plocha 540 m2</t>
  </si>
  <si>
    <t>Asfaltovanie - ul. Smetanova - plocha 535 m2</t>
  </si>
  <si>
    <t>Asfaltovanie - ul. Čajkovského - plocha 495 m2</t>
  </si>
  <si>
    <r>
      <t xml:space="preserve">TECNICKÁ INFRAŠTRUKTÚRA úprava povrchov MK </t>
    </r>
    <r>
      <rPr>
        <b/>
        <u/>
        <sz val="10"/>
        <rFont val="Arial CE"/>
        <charset val="238"/>
      </rPr>
      <t xml:space="preserve">CELKOVÉ PREPOKL. NÁKLADY 97 160,- EUR , </t>
    </r>
    <r>
      <rPr>
        <b/>
        <sz val="10"/>
        <rFont val="Arial CE"/>
        <charset val="238"/>
      </rPr>
      <t xml:space="preserve">                            </t>
    </r>
    <r>
      <rPr>
        <b/>
        <u/>
        <sz val="10"/>
        <rFont val="Arial CE"/>
        <charset val="238"/>
      </rPr>
      <t xml:space="preserve">plocha celkom 4420 m2 </t>
    </r>
  </si>
  <si>
    <t>Oprava strechy jedálne ZŠ Mocsáryho Farská lúka - plocha strechy 1100 m2 x 22,7€/m2</t>
  </si>
  <si>
    <t>v roku 2017 z AČ za PD zaplatená suma 6200€, zostatok 3800€    NA PODREZÁVANIE STIEN - realizovaná v roku 2017, NÁBYTKOVÉ VYBAVENIE  A ZARIADENIE STAVBY 15 000€</t>
  </si>
  <si>
    <t xml:space="preserve">PD - Cyklochodnik </t>
  </si>
  <si>
    <t>7.1./16</t>
  </si>
  <si>
    <t>Multifunkčné ihrisko v mestskom parku</t>
  </si>
  <si>
    <t>POZNÁMKA: DOTÁCIA - AKČNÝ PLÁN NA CYKLOCHODNÍKY</t>
  </si>
  <si>
    <t>STRABAG plánuje faktúrovať 330 000 €</t>
  </si>
  <si>
    <t>Úver / ZOSTATOK</t>
  </si>
  <si>
    <t xml:space="preserve">Dodatok č. 2 - 26 392,92 €                                                          Dodatok č. 3 - 10 000,00 € (odhad) </t>
  </si>
  <si>
    <t>KV: 813 526,24 €                 BV: 114 462,32 €</t>
  </si>
  <si>
    <t>Inkluzívne vzdelávanie - náradie a nábytok pre ROK 2019, BV</t>
  </si>
  <si>
    <t>Hrad 1.6</t>
  </si>
  <si>
    <t>5% spolufinancovanie</t>
  </si>
  <si>
    <t>ROZPOČET STAVBY: 53 532,05 €</t>
  </si>
  <si>
    <t>Stavebný dozor MŠ Štúrova ZATEPLENIE BUDOVY  - PRN  270 000 € ,   22 095 € priemer x 17 % =  3760 €</t>
  </si>
  <si>
    <t xml:space="preserve">Detské ihrisko – zakúpenie prvky detského ihriska, Farská lúka   </t>
  </si>
  <si>
    <t>NAVYšE PRÁCE TRŽNICA - kanlaizačná prípojka TRŽNICA, drenáž pred SO-01, ELEKTRO, Asfaltovanie</t>
  </si>
  <si>
    <t>MSKS - NAVYŠE NAKÚPENÉ VECI A OBJEDNANÁ PRÁCA</t>
  </si>
  <si>
    <t>montáž koberca 1</t>
  </si>
  <si>
    <t>montáž koberca 2</t>
  </si>
  <si>
    <t>príprava podkladu pod koberec_1</t>
  </si>
  <si>
    <t>Svietidlá</t>
  </si>
  <si>
    <t>Radiátorové kryty</t>
  </si>
  <si>
    <t>Madlá na 3.NP+hľadisko</t>
  </si>
  <si>
    <t>prípravné práve pre osvetlenie, ozvučenie a divadelnú techniku</t>
  </si>
  <si>
    <t>Montáž svietidla</t>
  </si>
  <si>
    <t>Oprava nerezových brán na medzipodestách</t>
  </si>
  <si>
    <t>Brúsenie podlahy a montáž novej podlahy na 3.NP</t>
  </si>
  <si>
    <t>Požiarne prestupy kotolne_1</t>
  </si>
  <si>
    <t>Požiarne prestupy kotolne_2</t>
  </si>
  <si>
    <t>Oprava zábradlia na 3.NP</t>
  </si>
  <si>
    <t>NAVYŠE NAKÚPENÉ VECI A OBJEDNANÁ PRÁCA</t>
  </si>
  <si>
    <t xml:space="preserve">Celková cena diela </t>
  </si>
  <si>
    <t>FINACOVANIE</t>
  </si>
  <si>
    <t>AKČNÝ PLÁN</t>
  </si>
  <si>
    <t>ÚVER</t>
  </si>
  <si>
    <t>VLASTNÉ PROSTRIEDKY</t>
  </si>
  <si>
    <t>ROK 2019</t>
  </si>
  <si>
    <t>ROK 2020</t>
  </si>
  <si>
    <t>Audio-vizuálna technika, scenické osvetlenie a divadelná technika</t>
  </si>
  <si>
    <t>Oprava fasády - len maľovanie (nie zateplenie)</t>
  </si>
  <si>
    <t>prípravné práce pre osvetlenie, ozvučenie a divadelnú techniku</t>
  </si>
  <si>
    <t>Doplnky pre zábradlia - madlá a konzoly</t>
  </si>
  <si>
    <t>ENVIRONMENTÁLNY FOND</t>
  </si>
  <si>
    <r>
      <rPr>
        <sz val="11"/>
        <rFont val="Arial CE"/>
        <charset val="238"/>
      </rPr>
      <t xml:space="preserve">Komplexná rekonštrukcia a modernizácia budovy MSKS   </t>
    </r>
    <r>
      <rPr>
        <sz val="10"/>
        <rFont val="Arial CE"/>
        <charset val="238"/>
      </rPr>
      <t xml:space="preserve">              ZoD cena s dodatkami</t>
    </r>
  </si>
  <si>
    <t>Rekonštrukcia strechy v roku 2017</t>
  </si>
  <si>
    <t>Projektová dokumentácia</t>
  </si>
  <si>
    <t>ostatné náklady -oprava PD, zamerania a podobné</t>
  </si>
  <si>
    <t>ROK 2017</t>
  </si>
  <si>
    <t>ROK 2018 a 2019</t>
  </si>
  <si>
    <r>
      <t xml:space="preserve">ZASADNUTIE VLÁDY:     </t>
    </r>
    <r>
      <rPr>
        <b/>
        <sz val="11"/>
        <rFont val="Arial CE"/>
        <charset val="238"/>
      </rPr>
      <t xml:space="preserve">28 687,26 € </t>
    </r>
    <r>
      <rPr>
        <sz val="10"/>
        <rFont val="Arial CE"/>
        <charset val="238"/>
      </rPr>
      <t xml:space="preserve">                                                          VÚC:                              15 000,00 €                                                                              MESTO:                         15 000,00 € </t>
    </r>
  </si>
  <si>
    <r>
      <t xml:space="preserve">VÝJAZDOVÉ ZASADNUTIE VLÁDY: </t>
    </r>
    <r>
      <rPr>
        <b/>
        <sz val="11"/>
        <rFont val="Arial CE"/>
        <charset val="238"/>
      </rPr>
      <t>48 952,56 €</t>
    </r>
  </si>
  <si>
    <t xml:space="preserve">Rekonštrukcia budovy MŠ DAXNEROVÁ - zateplenie fasády, strechy - PODANÁ žiadosť ENVIROFOND </t>
  </si>
  <si>
    <r>
      <t xml:space="preserve">POZNÁMKA: VÝJAZDOVÉ ZASADNUTIE VLÁDY                     150 000€ - 48 952,56 (MŠ Štúr) € - 28 687,26 € = </t>
    </r>
    <r>
      <rPr>
        <b/>
        <sz val="11"/>
        <rFont val="Arial CE"/>
        <charset val="238"/>
      </rPr>
      <t>72 360,18 €</t>
    </r>
  </si>
  <si>
    <t>RN celkom: 184 290,76 € (žiadaná dotácia                  152 219,00 €, neoprávnené 24 060,23 €, spolufinancovanie 8 011,53 €)</t>
  </si>
  <si>
    <t xml:space="preserve">Oprava bleskozvodu </t>
  </si>
  <si>
    <t>ostatné zaplatené náklady</t>
  </si>
  <si>
    <t>Odstránenie havarijného stavu elektroinštalácie suterénu budovy MSKS Fiľakovo</t>
  </si>
  <si>
    <t>MŠ Daxnerová - A4. Spevnené plochy, podľa PD z roku 2019, projektant Ing. TÓTH</t>
  </si>
  <si>
    <t>8.1.1/717</t>
  </si>
  <si>
    <t>VPS - komplexná rekonštrukcia strechy budovy veľkého skleníka</t>
  </si>
  <si>
    <t>6.7./717</t>
  </si>
  <si>
    <t>6.1.2/717</t>
  </si>
  <si>
    <t>CELKOM časť A</t>
  </si>
  <si>
    <t>Odvodnenie plochy pred vínnym domom  -  vsakovanie + líniové žľaby a vytvorenie malého oporného múru za altánkom</t>
  </si>
  <si>
    <t>Mestská tržnica - Riešenie odvodňovacieho žľabu v zadnej časti budovy SO-01 - dĺžka liatinového žľabu 6,0m + 2x plastový lapač + riešenie ochranu proti holubom</t>
  </si>
  <si>
    <t>6.3/635</t>
  </si>
  <si>
    <t>6.4/635</t>
  </si>
  <si>
    <t>Dom smútku - vnútorné maľby, výmena svietidiel, nátery drevených konštrukcii a bezné potrebné údržiavacie práce</t>
  </si>
  <si>
    <t>Vytvorenie uzamykateľných ostrovčekov pre nádoby KO + triedený KO + BRKO - PILOTNÝ PROJEKT - 2 lokality v centre mesta</t>
  </si>
  <si>
    <t xml:space="preserve">Rekonštrukcia koncertnej sály na ul. Koháryho </t>
  </si>
  <si>
    <t>VPS</t>
  </si>
  <si>
    <t>PD - Vytvorenie uzamykateľných ostrovčekov pre nádoby KO + triedený KO + BRKO</t>
  </si>
  <si>
    <t>Geodetické práce (výškopis a polohopis podľa potreby pre plánované investičné plány)</t>
  </si>
  <si>
    <t>Riešenie zelenej plochy na Koháryho námestí - pred MsP a Denným stacionárom (celý úsek od papierníctva až po ul. Vajanského, dĺžka 81m, celková plocha cca. 480 m2)</t>
  </si>
  <si>
    <t xml:space="preserve">MSKS - Zateplenie objektu Mestského kultúrneho strediska vo Fiľakove, Námestie Slobody 30, 986 01 FIĽAKOVO </t>
  </si>
  <si>
    <t>6.1.2/716</t>
  </si>
  <si>
    <t>Oprava siete verejného osvetlenie pri bytovom dome na Farskej lúke, vedľa nového detského ihriska</t>
  </si>
  <si>
    <t xml:space="preserve">očakávaná </t>
  </si>
  <si>
    <t>očakávaná</t>
  </si>
  <si>
    <t>Revitalizácia jazierska v parku</t>
  </si>
  <si>
    <t>kontrola</t>
  </si>
  <si>
    <t>ASFALTOVANIE</t>
  </si>
  <si>
    <t>Odkonárenie a výrub stromov</t>
  </si>
  <si>
    <t>Komplexná rekonštrukcia kúrenia hlavnej budovy VPS</t>
  </si>
  <si>
    <t xml:space="preserve">STAVEBNÝ DOZOR - Spevnenie existujúcich hlavných prašných miestnych komunikácií na ul. Bottova medzi bytovými domami </t>
  </si>
  <si>
    <t>Predchádzanie vzniku BRKO so zavedeným jeho zberu a zhodnocovanie vo Fiľakove</t>
  </si>
  <si>
    <t>MSKS - klimatizácia + doplnenie osvetlenia na hlavnom javisku + javisková technika pre bábkové divadlo (vybavenie + presnosné zariadenia osvetlenia a ozvučenia do bábkového divadla)</t>
  </si>
  <si>
    <t>PD - Revitalizácia jazierska v parku</t>
  </si>
  <si>
    <t>10.1/716</t>
  </si>
  <si>
    <r>
      <t xml:space="preserve">klimatizácia </t>
    </r>
    <r>
      <rPr>
        <b/>
        <sz val="11"/>
        <rFont val="Arial CE"/>
        <charset val="238"/>
      </rPr>
      <t xml:space="preserve">122 160 € </t>
    </r>
    <r>
      <rPr>
        <sz val="11"/>
        <rFont val="Arial CE"/>
        <charset val="238"/>
      </rPr>
      <t>+ osvetlenie + čistič vzduchu</t>
    </r>
    <r>
      <rPr>
        <b/>
        <sz val="11"/>
        <rFont val="Arial CE"/>
        <charset val="238"/>
      </rPr>
      <t xml:space="preserve">              51 000 €</t>
    </r>
    <r>
      <rPr>
        <sz val="11"/>
        <rFont val="Arial CE"/>
        <charset val="238"/>
      </rPr>
      <t xml:space="preserve"> - Mesto poskytuje len kapitálový transfer na spolufinancovanie. </t>
    </r>
    <r>
      <rPr>
        <sz val="11"/>
        <color rgb="FFFF0000"/>
        <rFont val="Arial CE"/>
        <charset val="238"/>
      </rPr>
      <t>POZOR: nemáme kompletnú PD-chýba ešte sekanie, vyspravenie, kotvenie klimatických zariadení a podobné.Nutné dať vypracovať PD. To znamená, že predpokladané náklady budú vyššie!!!</t>
    </r>
  </si>
  <si>
    <t>Spracovateľ: 11 400 €                                                                                           Obstarávateľ: 3 000 €</t>
  </si>
  <si>
    <t>Komplexná rekonštrukcia budovy MsÚ</t>
  </si>
  <si>
    <t>Rekonštrulcia balkónov na budove Domov dôchodcov</t>
  </si>
  <si>
    <t>CENA AKTUÁLNA 10/2022</t>
  </si>
  <si>
    <t xml:space="preserve">PD - Riešenie dopravnej a architektonickej situácie pred Gymnáziomom - križovatka ul. Sáldkovičova a ul. SNP, plocha 1230 m2 </t>
  </si>
  <si>
    <t>Vybudovanie stanovišťa pre separovaný zber na ul. Gorkého, ul. Kalayová</t>
  </si>
  <si>
    <t>13.1/717</t>
  </si>
  <si>
    <t>12.6/635</t>
  </si>
  <si>
    <t>6.1.3/717</t>
  </si>
  <si>
    <t>6.3/716</t>
  </si>
  <si>
    <t>Rekonštrukcia koncertnej sály na ul. Koháryho - nátery existujúcej krytiny strechy</t>
  </si>
  <si>
    <t>REÁLNE         vlastné prostriedky             z rozpočtu</t>
  </si>
  <si>
    <t>ÚSPORA /  NAVYŠE NÁKLADY oproti predpokladom</t>
  </si>
  <si>
    <t>Nový plynový kotol do koncertnej sály</t>
  </si>
  <si>
    <t>BROWNFIELD - oprava zadnej steny za TRAFOM</t>
  </si>
  <si>
    <t>Cyklochodník - dodatočná oprava betónového muriva</t>
  </si>
  <si>
    <t>R O K    2 0 2 4</t>
  </si>
  <si>
    <t>Výmena živičného krytu na ul.Železničná - od križovatky na ul. Biskupická smerom na stanicu ŽSR - 4435 m2</t>
  </si>
  <si>
    <t>ul. Malocintorínska - 1670 m2</t>
  </si>
  <si>
    <r>
      <t xml:space="preserve">TECNICKÁ INFRAŠTRUKTÚRA úprava povrchov MK                  </t>
    </r>
    <r>
      <rPr>
        <b/>
        <u/>
        <sz val="10"/>
        <rFont val="Arial CE"/>
        <charset val="238"/>
      </rPr>
      <t xml:space="preserve">CELKOVÉ PREPOKL. NÁKLADY 176 125,- EUR, </t>
    </r>
    <r>
      <rPr>
        <b/>
        <sz val="10"/>
        <rFont val="Arial CE"/>
        <charset val="238"/>
      </rPr>
      <t xml:space="preserve">                            </t>
    </r>
    <r>
      <rPr>
        <b/>
        <u/>
        <sz val="10"/>
        <rFont val="Arial CE"/>
        <charset val="238"/>
      </rPr>
      <t xml:space="preserve">plocha celkom 7 045  m2 </t>
    </r>
  </si>
  <si>
    <t>Výmena živičného krytu na ul. Baštová - 940 m2 (2 vrstvy asfaltu - neúnosný podklad)</t>
  </si>
  <si>
    <t>/717</t>
  </si>
  <si>
    <r>
      <t xml:space="preserve">CURI - Spevnenie existujúcich hlavných prašných miestnych komunikácií na ul. Bottova medzi bytovými domami - </t>
    </r>
    <r>
      <rPr>
        <b/>
        <sz val="10"/>
        <rFont val="Arial CE"/>
        <charset val="238"/>
      </rPr>
      <t>SPOLUFINANCOVANIE UŽ 8%</t>
    </r>
  </si>
  <si>
    <t>Vybudovanie chodníka vedľa štátnej cesty II/571 - nam. Padlých hrdinov s napojením na chodník pred BILLOU</t>
  </si>
  <si>
    <r>
      <t xml:space="preserve">CURI - Revitalizácia spevnených plôch, miestnej komunikácie a riešenie parkovania v predstaničných priestoroch           </t>
    </r>
    <r>
      <rPr>
        <b/>
        <sz val="10"/>
        <rFont val="Arial CE"/>
        <charset val="238"/>
      </rPr>
      <t>SPOLUFINANCOVANIE UŽ 8%</t>
    </r>
  </si>
  <si>
    <t>Kvalitné a inkluzívne vzdelávanie na ZŠ Štefana Koháryho II vo Fiľakove</t>
  </si>
  <si>
    <t>ÚPN - Koncept + SEA v roku 2024</t>
  </si>
  <si>
    <t>ÚPN - Koncept – variantné riešenia návrhu v roku 2024</t>
  </si>
  <si>
    <r>
      <t xml:space="preserve">PD - MSKS - klimatizácia + doplnenie osvetlenia na hlavnom javisku + javisková technika pre bábkové divadlo (vybavenie + presnosné zariadenia osvetlenia a ozvučenia do bábkového divadla) - </t>
    </r>
    <r>
      <rPr>
        <b/>
        <sz val="10"/>
        <rFont val="Arial CE"/>
        <charset val="238"/>
      </rPr>
      <t>dopracovanie existujúcej PD</t>
    </r>
  </si>
  <si>
    <r>
      <t xml:space="preserve">PD - Kvalitné a inkluzívne vzdelávanie na ZŠ Štefana Koháryho II vo Fiľakove - </t>
    </r>
    <r>
      <rPr>
        <b/>
        <sz val="10"/>
        <rFont val="Arial CE"/>
        <charset val="238"/>
      </rPr>
      <t>dopracovanie existujúcej PD</t>
    </r>
  </si>
  <si>
    <t xml:space="preserve">STAVEBNÝ DOZOR - Vybudovanie spevnených plôch na  na ul. Jilemnického, Puškinova a Švermova -  ZAZMLUVNENÁ SUMA                                                </t>
  </si>
  <si>
    <t>STAVEBNÝ DOZOR - Revitalizácia spevnených plôch, miestnej komunikácie a riešenie parkovania v predstaničných priestoroch                                                                         RN=1 300 000 €, občianske, stupeň III, 70 959€ až 83 200€- priemer  77 049 €, SD = 15% =11 560 € bez DPH</t>
  </si>
  <si>
    <t>VEREJNÉ OBSTARÁVANIE - stavby nad 180 000€ bez DPH, CELKOM 3x 2 000€ = 6000 €</t>
  </si>
  <si>
    <t>VYPRACOVANIE PASPORTU dopravných značiek</t>
  </si>
  <si>
    <t>DHZ - vybudovanie čerpacej stanice pre vodu v areáli BROWNFIELD</t>
  </si>
  <si>
    <r>
      <t xml:space="preserve">Komplexná obnova horného hradu vo Fiľakove     </t>
    </r>
    <r>
      <rPr>
        <b/>
        <sz val="10"/>
        <rFont val="Arial CE"/>
        <charset val="238"/>
      </rPr>
      <t>SPOLUFINANCOVANIE UŽ 8%</t>
    </r>
  </si>
  <si>
    <t>STAVEBNÝ DOZOR - zateplenie fasády MSKS                                  RN=1 140 000 €, občianske, stupeň III, 62 712€ až 73 516€- priemer  68 114 €, SD = 15% =10 217 € bez DPH</t>
  </si>
  <si>
    <t>PD - Kompolexná rekonštrukcia strechy nad vlastivedným muzeom</t>
  </si>
  <si>
    <t>Oplotenie mestského cintorína - I. etapa - zo strany št. cesty II/571</t>
  </si>
  <si>
    <t xml:space="preserve">PD - Oplotenie mestského cintorína (PD bude na celý areál cintorína, rozdelený na 2 časti - I. a II. Etapa) </t>
  </si>
  <si>
    <t>Preložka nadzemných vedení NN siete do podzemia pred budovou MsÚ (3 stĺpy)</t>
  </si>
  <si>
    <t>PD - Suché poldre na malých vodných tokoch Výhliadke a Klatov</t>
  </si>
  <si>
    <t>PD - Rekonštrukcia verejného osvetlenie v meste Fiľakovo</t>
  </si>
  <si>
    <t>PD - Športová infraštruktúra - bezečká dráha na FTC</t>
  </si>
  <si>
    <t>Autorský dozor na stavbe - Komplexná rekonštrukcia budovy MsÚ</t>
  </si>
  <si>
    <t>PD - Fotovoltaika na dvoch budovách - ZUŠ, Kolkáreň</t>
  </si>
  <si>
    <t>PD - Preložka nadzemných vedení NN siete do podzemia pred budovou MsÚ + Trhová + Koháryho  - len oprávnená osoba</t>
  </si>
  <si>
    <t>PD - Preložka nadzemných vedení NN siete v rámci stavby "CYKLOCHODNÍK III.etapa" - len oprávnená osoba</t>
  </si>
  <si>
    <t>PD - Kanalizácia + ČOV / prečerpávačka na ul. Mlynská</t>
  </si>
  <si>
    <r>
      <t xml:space="preserve">PD - MSKS Aktualizácia výkresov + RR  - </t>
    </r>
    <r>
      <rPr>
        <b/>
        <sz val="10"/>
        <rFont val="Arial CE"/>
        <charset val="238"/>
      </rPr>
      <t>dopracovanie existujúcej PD</t>
    </r>
  </si>
  <si>
    <r>
      <t xml:space="preserve">PD - revitalizácia spevnených plôch, miestnej komunikácie a riešenie parkovania predstaičných preistoroch - </t>
    </r>
    <r>
      <rPr>
        <b/>
        <sz val="11"/>
        <rFont val="Times New Roman"/>
        <family val="1"/>
        <charset val="238"/>
      </rPr>
      <t>prepracovanie existujúcej PD podľa výzvy</t>
    </r>
  </si>
  <si>
    <t>STAVEBNÝ DOZOR - Rekonštrukcia budovy MsÚ                                  RN=2 400 000 €, občianske, stupeň III, 115 138 € až 134 992 € priemer  125 065 €, SD = 15% =18 759 € bez DPH</t>
  </si>
  <si>
    <r>
      <t xml:space="preserve">PD - „revitalizácia spevnených plôch, miestnej komunikácie a riešenie parkovania v predstaničných priestoroch - </t>
    </r>
    <r>
      <rPr>
        <b/>
        <sz val="11"/>
        <rFont val="Times New Roman"/>
        <family val="1"/>
        <charset val="238"/>
      </rPr>
      <t>OCHRANA KÁBLOV</t>
    </r>
  </si>
  <si>
    <t>Menšie stavebné úpravy na na chodníkoch - riešenie osvetlenia prechodu pre chodcov (pri Pepite), vybudovanie nového prechodu pre chodcov na ul. Jilemnického s napojením na štátnu cestu II/571 a rekonštrukcia  prechodu pre chodcov na ul. Lučenská   (pri záhradníctve Barna), riešenie chodníka pred Gymnáziomom pri novej riešenej križovatke</t>
  </si>
  <si>
    <r>
      <t xml:space="preserve">PD - Zeteplenie budovy ZŠ Štefana Koháryho II vo Fiľakove - </t>
    </r>
    <r>
      <rPr>
        <b/>
        <sz val="10"/>
        <rFont val="Arial CE"/>
        <charset val="238"/>
      </rPr>
      <t>PREPRACOVANIE existujúcej PD podľa výzvy (zrušenie plynových kotlov)</t>
    </r>
  </si>
  <si>
    <r>
      <t xml:space="preserve">PD - Zeteplenie budovy Farská lúka ZŠ vo Fiľakove - </t>
    </r>
    <r>
      <rPr>
        <b/>
        <sz val="10"/>
        <rFont val="Arial CE"/>
        <charset val="238"/>
      </rPr>
      <t>PREPRACOVANIE existujúcej PD podľa výzvy (zrušenie plynových kotlov)</t>
    </r>
  </si>
  <si>
    <t>PD - Bleskozvod na budove "C" - areál ZŠ Štefana Koháryho II vo Fiľakove</t>
  </si>
  <si>
    <t>Rekonštrukcia a modernizácia bežeckej dráhy v areály štadiónu</t>
  </si>
  <si>
    <r>
      <t xml:space="preserve">Zateplenie budov - Farská lúka ZŠ  - bez spojovacej chodby                      </t>
    </r>
    <r>
      <rPr>
        <b/>
        <sz val="10"/>
        <rFont val="Arial CE"/>
        <charset val="238"/>
      </rPr>
      <t>SPOLUFINANCOVANIE MÔŽE BYŤ AJ 0%</t>
    </r>
  </si>
  <si>
    <r>
      <t xml:space="preserve">Zateplenie budov - Farská lúka ZŠ  Mocsáryho - bez spojovacej chodby                                                                                      </t>
    </r>
    <r>
      <rPr>
        <b/>
        <sz val="10"/>
        <rFont val="Arial CE"/>
        <charset val="238"/>
      </rPr>
      <t>SPOLUFINANCOVANIE MÔŽE BYŤ AJ 0%</t>
    </r>
  </si>
  <si>
    <r>
      <t xml:space="preserve">Zateplenie budov - ZŠ Štefana Koháryho II -  bez spojovacej chodby          </t>
    </r>
    <r>
      <rPr>
        <b/>
        <sz val="10"/>
        <rFont val="Arial CE"/>
        <charset val="238"/>
      </rPr>
      <t xml:space="preserve">                                               SPOLUFINANCOVANIE MÔŽE BYŤ AJ 0%</t>
    </r>
  </si>
  <si>
    <t>Nepredvídané náklady pre investície</t>
  </si>
  <si>
    <t xml:space="preserve">FOTOVOLTIKA NA BUDOVÁCH vo vlastníctve mesta                       Lokalita 1
Základná škola, Farská lúka 1598/64A, Fiľakovo, jedáleň
Lokalita 2
 ZŠ Školská 1 Fiľakovo, Školská 1, Fiľakovo, hlavná budova
Lokalita 3
ZŠ Školská 1 Fiľakovo, Školská 1, Fiľakovo, hlavná budova
Lokalita 4
Farská lúka ZŠ  Mocsáryho - spojovacia chodba
Lokalita 5
Základná Umelecká Škola, hlavná budova 
Lokalita 6
Kolkáreň, hlavná budova </t>
  </si>
  <si>
    <t>Výška spolufinancovania je vo výške 70% z reálnej sumy</t>
  </si>
  <si>
    <t>PLÁNOVANÉ NÁKLADY PRE ROK 2025</t>
  </si>
  <si>
    <t>PLÁNOVANÁ INVESTÍCIA PRE ROK 2025</t>
  </si>
  <si>
    <t>PREDPOKL. vlastné prostriedky             z rozpočtu</t>
  </si>
  <si>
    <t xml:space="preserve">PD - TDZ podĺa požiadaviek občanov </t>
  </si>
  <si>
    <t>Uzatvorenie prechodu pri bytovom dome 72BJ z oboch strán</t>
  </si>
  <si>
    <t xml:space="preserve">Náklady na odstránenie starých, nebezpečných budov </t>
  </si>
  <si>
    <t>PD - Návrh dreveného prístrešku pred domom smútku</t>
  </si>
  <si>
    <r>
      <t xml:space="preserve">CURI - Vybudovanie spevnených plôch na  na ul. Jilemnického, Puškinova a Švermova                                                            </t>
    </r>
    <r>
      <rPr>
        <b/>
        <sz val="10"/>
        <rFont val="Arial CE"/>
        <charset val="238"/>
      </rPr>
      <t xml:space="preserve">SPOLUFINANCOVANIE UŽ 8% </t>
    </r>
    <r>
      <rPr>
        <sz val="10"/>
        <rFont val="Arial CE"/>
        <charset val="238"/>
      </rPr>
      <t xml:space="preserve"> </t>
    </r>
  </si>
  <si>
    <t>PD - Prestavba koncertnej sály na administratívnu budovu</t>
  </si>
  <si>
    <t>POSTUPNÁ REKONšTRUKCIA EXISTUJÚCICH BUDOV     V AREÁLI  BROWNFIELD</t>
  </si>
  <si>
    <r>
      <rPr>
        <u/>
        <sz val="10"/>
        <rFont val="Arial CE"/>
        <charset val="238"/>
      </rPr>
      <t xml:space="preserve">Montáž vodorovných a zvislých TDZ podĺa požiadaviek občanov </t>
    </r>
    <r>
      <rPr>
        <sz val="10"/>
        <rFont val="Arial CE"/>
        <charset val="238"/>
      </rPr>
      <t xml:space="preserve">                                                                                        1) Montáž dopravného zrkadla na krozovatke ul. Kalinčiakova a Moyzesova                                                                                                  2) vyznačenie autobusovej zastávky na ul. Biskupická pred prevádzkou Victory                                                                                                         3) Jednosmernenie časti ul. daxnerova smerom na Farskú lúku        4) Vyznačenie parkovacóich miest na ul. Parková 15-19                 5) Vyznačenie parkovacích miest farská lúka - Eštefán                 6) Vyznačenie zákazu parkovania na ul. Školská(značka 621)</t>
    </r>
  </si>
  <si>
    <t>Centrum vzdielaných služieb</t>
  </si>
  <si>
    <t>PD - Centrum vzdielaných služieb</t>
  </si>
  <si>
    <t>R E G I S T E R    I N V E S T Í C I Í    2 0 2 4 _ akt. ku dňu 27.02.2024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</si>
</sst>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S_k_-;\-* #,##0.00\ _S_k_-;_-* &quot;-&quot;??\ _S_k_-;_-@_-"/>
    <numFmt numFmtId="165" formatCode="_-* #,##0\ _S_k_-;\-* #,##0\ _S_k_-;_-* &quot;-&quot;??\ _S_k_-;_-@_-"/>
  </numFmts>
  <fonts count="39" x14ac:knownFonts="1">
    <font>
      <sz val="10"/>
      <name val="Arial CE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4"/>
      <name val="Arial CE"/>
      <family val="2"/>
      <charset val="238"/>
    </font>
    <font>
      <b/>
      <sz val="14"/>
      <name val="Arial CE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color theme="1"/>
      <name val="Arial CE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sz val="12"/>
      <color theme="1"/>
      <name val="Arial CE"/>
      <charset val="238"/>
    </font>
    <font>
      <sz val="14"/>
      <name val="Arial CE"/>
      <charset val="238"/>
    </font>
    <font>
      <sz val="16"/>
      <name val="Arial CE"/>
      <charset val="238"/>
    </font>
    <font>
      <b/>
      <sz val="11"/>
      <name val="Arial CE"/>
      <charset val="238"/>
    </font>
    <font>
      <b/>
      <sz val="11"/>
      <name val="Arial CE"/>
      <family val="2"/>
      <charset val="238"/>
    </font>
    <font>
      <strike/>
      <sz val="11"/>
      <name val="Arial"/>
      <family val="2"/>
      <charset val="238"/>
    </font>
    <font>
      <sz val="18"/>
      <name val="Arial CE"/>
      <family val="2"/>
      <charset val="238"/>
    </font>
    <font>
      <sz val="11"/>
      <color rgb="FFFF0000"/>
      <name val="Arial CE"/>
      <charset val="238"/>
    </font>
    <font>
      <b/>
      <sz val="14"/>
      <color rgb="FFFF0000"/>
      <name val="Arial CE"/>
      <charset val="238"/>
    </font>
    <font>
      <b/>
      <sz val="14"/>
      <color rgb="FFFF0000"/>
      <name val="Arial"/>
      <family val="2"/>
      <charset val="238"/>
    </font>
    <font>
      <b/>
      <sz val="12"/>
      <color rgb="FFFF0000"/>
      <name val="Arial CE"/>
      <charset val="238"/>
    </font>
    <font>
      <b/>
      <sz val="16"/>
      <color rgb="FFFF0000"/>
      <name val="Arial CE"/>
      <charset val="238"/>
    </font>
    <font>
      <b/>
      <sz val="18"/>
      <color rgb="FFFF0000"/>
      <name val="Arial CE"/>
      <charset val="238"/>
    </font>
    <font>
      <b/>
      <sz val="16"/>
      <color rgb="FFFF0000"/>
      <name val="Arial CE"/>
      <family val="2"/>
      <charset val="238"/>
    </font>
    <font>
      <u/>
      <sz val="10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17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6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7">
    <xf numFmtId="0" fontId="0" fillId="0" borderId="0" xfId="0"/>
    <xf numFmtId="0" fontId="5" fillId="0" borderId="0" xfId="0" applyFont="1"/>
    <xf numFmtId="164" fontId="0" fillId="0" borderId="0" xfId="1" applyFont="1"/>
    <xf numFmtId="0" fontId="0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15" fillId="0" borderId="0" xfId="0" applyNumberFormat="1" applyFont="1" applyFill="1" applyBorder="1"/>
    <xf numFmtId="4" fontId="16" fillId="0" borderId="0" xfId="0" applyNumberFormat="1" applyFont="1" applyFill="1" applyBorder="1"/>
    <xf numFmtId="4" fontId="10" fillId="0" borderId="0" xfId="0" applyNumberFormat="1" applyFont="1" applyFill="1" applyBorder="1"/>
    <xf numFmtId="0" fontId="0" fillId="0" borderId="31" xfId="0" applyBorder="1"/>
    <xf numFmtId="0" fontId="14" fillId="5" borderId="5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4" fontId="14" fillId="4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/>
    <xf numFmtId="4" fontId="16" fillId="0" borderId="6" xfId="0" applyNumberFormat="1" applyFont="1" applyFill="1" applyBorder="1"/>
    <xf numFmtId="4" fontId="10" fillId="0" borderId="6" xfId="0" applyNumberFormat="1" applyFont="1" applyFill="1" applyBorder="1"/>
    <xf numFmtId="4" fontId="14" fillId="4" borderId="6" xfId="0" applyNumberFormat="1" applyFont="1" applyFill="1" applyBorder="1"/>
    <xf numFmtId="0" fontId="0" fillId="0" borderId="0" xfId="0" applyFont="1"/>
    <xf numFmtId="0" fontId="20" fillId="0" borderId="0" xfId="0" applyFont="1" applyFill="1"/>
    <xf numFmtId="0" fontId="9" fillId="0" borderId="0" xfId="0" applyFont="1"/>
    <xf numFmtId="0" fontId="14" fillId="0" borderId="5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" fontId="10" fillId="0" borderId="6" xfId="0" applyNumberFormat="1" applyFont="1" applyBorder="1"/>
    <xf numFmtId="0" fontId="0" fillId="0" borderId="0" xfId="0" applyFont="1" applyFill="1"/>
    <xf numFmtId="165" fontId="0" fillId="0" borderId="0" xfId="1" applyNumberFormat="1" applyFont="1"/>
    <xf numFmtId="0" fontId="0" fillId="0" borderId="0" xfId="0" applyFont="1" applyFill="1" applyBorder="1"/>
    <xf numFmtId="0" fontId="0" fillId="0" borderId="0" xfId="0" applyFill="1"/>
    <xf numFmtId="0" fontId="2" fillId="0" borderId="0" xfId="0" applyFont="1" applyAlignment="1">
      <alignment horizontal="center" vertical="center" wrapText="1"/>
    </xf>
    <xf numFmtId="4" fontId="14" fillId="0" borderId="6" xfId="0" applyNumberFormat="1" applyFont="1" applyFill="1" applyBorder="1"/>
    <xf numFmtId="4" fontId="8" fillId="0" borderId="21" xfId="0" applyNumberFormat="1" applyFont="1" applyFill="1" applyBorder="1"/>
    <xf numFmtId="0" fontId="0" fillId="0" borderId="21" xfId="0" applyFill="1" applyBorder="1"/>
    <xf numFmtId="49" fontId="0" fillId="7" borderId="19" xfId="0" applyNumberFormat="1" applyFill="1" applyBorder="1" applyAlignment="1">
      <alignment horizontal="center" vertical="center" wrapText="1"/>
    </xf>
    <xf numFmtId="0" fontId="0" fillId="7" borderId="14" xfId="0" applyFill="1" applyBorder="1" applyAlignment="1">
      <alignment horizontal="left" vertical="center" wrapText="1"/>
    </xf>
    <xf numFmtId="14" fontId="7" fillId="7" borderId="14" xfId="0" applyNumberFormat="1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 wrapText="1"/>
    </xf>
    <xf numFmtId="4" fontId="7" fillId="7" borderId="21" xfId="0" applyNumberFormat="1" applyFont="1" applyFill="1" applyBorder="1" applyAlignment="1">
      <alignment horizontal="right" vertical="center" wrapText="1"/>
    </xf>
    <xf numFmtId="0" fontId="21" fillId="7" borderId="11" xfId="0" applyFont="1" applyFill="1" applyBorder="1" applyAlignment="1">
      <alignment horizontal="center" vertical="center" wrapText="1"/>
    </xf>
    <xf numFmtId="49" fontId="7" fillId="7" borderId="14" xfId="0" applyNumberFormat="1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49" fontId="0" fillId="7" borderId="21" xfId="0" applyNumberFormat="1" applyFill="1" applyBorder="1" applyAlignment="1">
      <alignment horizontal="center" vertical="center"/>
    </xf>
    <xf numFmtId="0" fontId="0" fillId="7" borderId="21" xfId="0" applyFont="1" applyFill="1" applyBorder="1" applyAlignment="1">
      <alignment horizontal="left" vertical="center" wrapText="1"/>
    </xf>
    <xf numFmtId="4" fontId="7" fillId="7" borderId="21" xfId="0" applyNumberFormat="1" applyFont="1" applyFill="1" applyBorder="1" applyAlignment="1">
      <alignment horizontal="center" vertical="center" wrapText="1"/>
    </xf>
    <xf numFmtId="14" fontId="7" fillId="7" borderId="21" xfId="0" applyNumberFormat="1" applyFont="1" applyFill="1" applyBorder="1" applyAlignment="1">
      <alignment horizontal="center" vertical="center" wrapText="1"/>
    </xf>
    <xf numFmtId="49" fontId="7" fillId="7" borderId="21" xfId="0" applyNumberFormat="1" applyFont="1" applyFill="1" applyBorder="1" applyAlignment="1">
      <alignment horizontal="center" vertical="center" wrapText="1"/>
    </xf>
    <xf numFmtId="4" fontId="13" fillId="7" borderId="21" xfId="0" applyNumberFormat="1" applyFont="1" applyFill="1" applyBorder="1" applyAlignment="1">
      <alignment horizontal="right" vertical="center" wrapText="1"/>
    </xf>
    <xf numFmtId="4" fontId="8" fillId="7" borderId="21" xfId="0" applyNumberFormat="1" applyFont="1" applyFill="1" applyBorder="1" applyAlignment="1">
      <alignment horizontal="right" vertical="center"/>
    </xf>
    <xf numFmtId="4" fontId="13" fillId="7" borderId="14" xfId="0" applyNumberFormat="1" applyFont="1" applyFill="1" applyBorder="1" applyAlignment="1">
      <alignment horizontal="right" vertical="center" wrapText="1"/>
    </xf>
    <xf numFmtId="4" fontId="8" fillId="7" borderId="21" xfId="0" applyNumberFormat="1" applyFont="1" applyFill="1" applyBorder="1" applyAlignment="1">
      <alignment horizontal="right" vertical="center" wrapText="1"/>
    </xf>
    <xf numFmtId="4" fontId="8" fillId="7" borderId="14" xfId="0" applyNumberFormat="1" applyFont="1" applyFill="1" applyBorder="1" applyAlignment="1">
      <alignment horizontal="right" vertical="center" wrapText="1"/>
    </xf>
    <xf numFmtId="0" fontId="9" fillId="7" borderId="14" xfId="0" applyFont="1" applyFill="1" applyBorder="1" applyAlignment="1">
      <alignment horizontal="right" vertical="center" wrapText="1"/>
    </xf>
    <xf numFmtId="0" fontId="0" fillId="7" borderId="0" xfId="0" applyFill="1"/>
    <xf numFmtId="0" fontId="5" fillId="7" borderId="0" xfId="0" applyFont="1" applyFill="1"/>
    <xf numFmtId="0" fontId="0" fillId="7" borderId="21" xfId="0" applyFont="1" applyFill="1" applyBorder="1" applyAlignment="1">
      <alignment horizontal="center" vertical="center" wrapText="1"/>
    </xf>
    <xf numFmtId="14" fontId="13" fillId="7" borderId="21" xfId="0" applyNumberFormat="1" applyFont="1" applyFill="1" applyBorder="1" applyAlignment="1">
      <alignment horizontal="center" vertical="center" wrapText="1"/>
    </xf>
    <xf numFmtId="4" fontId="19" fillId="7" borderId="21" xfId="0" applyNumberFormat="1" applyFont="1" applyFill="1" applyBorder="1" applyAlignment="1">
      <alignment horizontal="right" vertical="center" wrapText="1"/>
    </xf>
    <xf numFmtId="4" fontId="10" fillId="7" borderId="21" xfId="0" applyNumberFormat="1" applyFont="1" applyFill="1" applyBorder="1" applyAlignment="1">
      <alignment horizontal="right" vertical="center" wrapText="1"/>
    </xf>
    <xf numFmtId="0" fontId="0" fillId="7" borderId="21" xfId="0" applyFont="1" applyFill="1" applyBorder="1" applyAlignment="1" applyProtection="1">
      <alignment vertical="center" wrapText="1"/>
      <protection locked="0"/>
    </xf>
    <xf numFmtId="4" fontId="13" fillId="7" borderId="21" xfId="0" applyNumberFormat="1" applyFont="1" applyFill="1" applyBorder="1" applyAlignment="1">
      <alignment horizontal="center" vertical="center" wrapText="1"/>
    </xf>
    <xf numFmtId="49" fontId="7" fillId="7" borderId="21" xfId="0" applyNumberFormat="1" applyFont="1" applyFill="1" applyBorder="1" applyAlignment="1">
      <alignment horizontal="right" vertical="center" wrapText="1"/>
    </xf>
    <xf numFmtId="4" fontId="0" fillId="7" borderId="21" xfId="0" applyNumberFormat="1" applyFont="1" applyFill="1" applyBorder="1" applyAlignment="1">
      <alignment horizontal="right" vertical="center" wrapText="1"/>
    </xf>
    <xf numFmtId="0" fontId="0" fillId="7" borderId="0" xfId="0" applyFill="1" applyAlignment="1">
      <alignment horizontal="center" vertical="center"/>
    </xf>
    <xf numFmtId="0" fontId="0" fillId="7" borderId="22" xfId="0" applyFill="1" applyBorder="1" applyAlignment="1">
      <alignment horizontal="right" vertical="center"/>
    </xf>
    <xf numFmtId="0" fontId="7" fillId="7" borderId="28" xfId="0" applyFont="1" applyFill="1" applyBorder="1" applyAlignment="1">
      <alignment horizontal="right" vertical="center"/>
    </xf>
    <xf numFmtId="0" fontId="0" fillId="7" borderId="28" xfId="0" applyFill="1" applyBorder="1" applyAlignment="1">
      <alignment horizontal="right" vertical="center"/>
    </xf>
    <xf numFmtId="0" fontId="0" fillId="7" borderId="23" xfId="0" applyFill="1" applyBorder="1" applyAlignment="1">
      <alignment horizontal="right" vertical="center"/>
    </xf>
    <xf numFmtId="4" fontId="13" fillId="7" borderId="28" xfId="0" applyNumberFormat="1" applyFont="1" applyFill="1" applyBorder="1" applyAlignment="1">
      <alignment horizontal="right" vertical="center"/>
    </xf>
    <xf numFmtId="0" fontId="9" fillId="7" borderId="28" xfId="0" applyFont="1" applyFill="1" applyBorder="1" applyAlignment="1">
      <alignment horizontal="right" vertical="center"/>
    </xf>
    <xf numFmtId="4" fontId="0" fillId="7" borderId="0" xfId="0" applyNumberFormat="1" applyFill="1"/>
    <xf numFmtId="49" fontId="0" fillId="7" borderId="21" xfId="0" applyNumberFormat="1" applyFont="1" applyFill="1" applyBorder="1" applyAlignment="1">
      <alignment horizontal="center" vertical="center" wrapText="1"/>
    </xf>
    <xf numFmtId="4" fontId="0" fillId="7" borderId="21" xfId="0" applyNumberFormat="1" applyFont="1" applyFill="1" applyBorder="1" applyAlignment="1" applyProtection="1">
      <alignment horizontal="right" vertical="center" wrapText="1"/>
      <protection locked="0"/>
    </xf>
    <xf numFmtId="4" fontId="0" fillId="7" borderId="21" xfId="0" applyNumberFormat="1" applyFill="1" applyBorder="1"/>
    <xf numFmtId="0" fontId="0" fillId="7" borderId="21" xfId="0" applyFill="1" applyBorder="1"/>
    <xf numFmtId="4" fontId="7" fillId="7" borderId="14" xfId="0" applyNumberFormat="1" applyFont="1" applyFill="1" applyBorder="1" applyAlignment="1">
      <alignment horizontal="center" vertical="center" wrapText="1"/>
    </xf>
    <xf numFmtId="4" fontId="8" fillId="7" borderId="14" xfId="0" applyNumberFormat="1" applyFont="1" applyFill="1" applyBorder="1" applyAlignment="1">
      <alignment horizontal="right" vertical="center"/>
    </xf>
    <xf numFmtId="0" fontId="0" fillId="7" borderId="14" xfId="0" applyFont="1" applyFill="1" applyBorder="1" applyAlignment="1">
      <alignment horizontal="left" vertical="center" wrapText="1"/>
    </xf>
    <xf numFmtId="4" fontId="0" fillId="7" borderId="14" xfId="0" applyNumberFormat="1" applyFont="1" applyFill="1" applyBorder="1" applyAlignment="1">
      <alignment horizontal="right" vertical="center" wrapText="1"/>
    </xf>
    <xf numFmtId="0" fontId="13" fillId="7" borderId="0" xfId="0" applyFont="1" applyFill="1"/>
    <xf numFmtId="4" fontId="13" fillId="7" borderId="21" xfId="0" applyNumberFormat="1" applyFont="1" applyFill="1" applyBorder="1"/>
    <xf numFmtId="0" fontId="14" fillId="5" borderId="39" xfId="0" applyFont="1" applyFill="1" applyBorder="1" applyAlignment="1">
      <alignment horizontal="center" vertical="center" wrapText="1"/>
    </xf>
    <xf numFmtId="0" fontId="0" fillId="0" borderId="39" xfId="0" applyBorder="1"/>
    <xf numFmtId="4" fontId="8" fillId="8" borderId="21" xfId="0" applyNumberFormat="1" applyFont="1" applyFill="1" applyBorder="1" applyAlignment="1">
      <alignment horizontal="right" vertical="center" wrapText="1"/>
    </xf>
    <xf numFmtId="4" fontId="8" fillId="8" borderId="21" xfId="0" applyNumberFormat="1" applyFont="1" applyFill="1" applyBorder="1" applyAlignment="1">
      <alignment horizontal="right" vertical="center"/>
    </xf>
    <xf numFmtId="4" fontId="13" fillId="8" borderId="21" xfId="0" applyNumberFormat="1" applyFont="1" applyFill="1" applyBorder="1" applyAlignment="1">
      <alignment horizontal="right" vertical="center"/>
    </xf>
    <xf numFmtId="4" fontId="13" fillId="8" borderId="21" xfId="0" applyNumberFormat="1" applyFont="1" applyFill="1" applyBorder="1"/>
    <xf numFmtId="4" fontId="13" fillId="8" borderId="14" xfId="0" applyNumberFormat="1" applyFont="1" applyFill="1" applyBorder="1"/>
    <xf numFmtId="4" fontId="13" fillId="8" borderId="20" xfId="0" applyNumberFormat="1" applyFont="1" applyFill="1" applyBorder="1" applyAlignment="1">
      <alignment horizontal="right" vertical="center" wrapText="1"/>
    </xf>
    <xf numFmtId="4" fontId="13" fillId="8" borderId="21" xfId="0" applyNumberFormat="1" applyFont="1" applyFill="1" applyBorder="1" applyAlignment="1">
      <alignment horizontal="right" vertical="center" wrapText="1"/>
    </xf>
    <xf numFmtId="0" fontId="0" fillId="8" borderId="0" xfId="0" applyFill="1"/>
    <xf numFmtId="4" fontId="19" fillId="0" borderId="21" xfId="0" applyNumberFormat="1" applyFont="1" applyFill="1" applyBorder="1"/>
    <xf numFmtId="4" fontId="13" fillId="7" borderId="14" xfId="0" applyNumberFormat="1" applyFont="1" applyFill="1" applyBorder="1"/>
    <xf numFmtId="0" fontId="7" fillId="7" borderId="21" xfId="0" applyFont="1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4" fontId="13" fillId="7" borderId="21" xfId="0" applyNumberFormat="1" applyFont="1" applyFill="1" applyBorder="1" applyAlignment="1">
      <alignment vertical="center"/>
    </xf>
    <xf numFmtId="4" fontId="13" fillId="7" borderId="14" xfId="0" applyNumberFormat="1" applyFont="1" applyFill="1" applyBorder="1" applyAlignment="1">
      <alignment horizontal="center" vertical="center" wrapText="1"/>
    </xf>
    <xf numFmtId="4" fontId="13" fillId="7" borderId="24" xfId="0" applyNumberFormat="1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right" vertical="center" wrapText="1"/>
    </xf>
    <xf numFmtId="0" fontId="0" fillId="7" borderId="21" xfId="0" applyFill="1" applyBorder="1" applyAlignment="1">
      <alignment vertical="center"/>
    </xf>
    <xf numFmtId="0" fontId="0" fillId="7" borderId="0" xfId="0" applyFill="1" applyAlignment="1">
      <alignment vertical="center"/>
    </xf>
    <xf numFmtId="14" fontId="23" fillId="7" borderId="14" xfId="0" applyNumberFormat="1" applyFont="1" applyFill="1" applyBorder="1" applyAlignment="1">
      <alignment horizontal="center" vertical="center" wrapText="1"/>
    </xf>
    <xf numFmtId="2" fontId="8" fillId="7" borderId="14" xfId="0" applyNumberFormat="1" applyFont="1" applyFill="1" applyBorder="1" applyAlignment="1">
      <alignment horizontal="right" vertical="center" wrapText="1"/>
    </xf>
    <xf numFmtId="4" fontId="13" fillId="7" borderId="20" xfId="0" applyNumberFormat="1" applyFont="1" applyFill="1" applyBorder="1" applyAlignment="1">
      <alignment horizontal="center" vertical="center" wrapText="1"/>
    </xf>
    <xf numFmtId="0" fontId="0" fillId="7" borderId="20" xfId="0" applyFill="1" applyBorder="1" applyAlignment="1">
      <alignment vertical="center"/>
    </xf>
    <xf numFmtId="49" fontId="0" fillId="7" borderId="21" xfId="0" applyNumberFormat="1" applyFont="1" applyFill="1" applyBorder="1" applyAlignment="1">
      <alignment horizontal="left" vertical="center" wrapText="1"/>
    </xf>
    <xf numFmtId="4" fontId="5" fillId="0" borderId="40" xfId="0" applyNumberFormat="1" applyFont="1" applyFill="1" applyBorder="1"/>
    <xf numFmtId="4" fontId="5" fillId="0" borderId="17" xfId="0" applyNumberFormat="1" applyFont="1" applyFill="1" applyBorder="1"/>
    <xf numFmtId="0" fontId="0" fillId="7" borderId="23" xfId="0" applyFill="1" applyBorder="1"/>
    <xf numFmtId="49" fontId="24" fillId="7" borderId="21" xfId="0" applyNumberFormat="1" applyFont="1" applyFill="1" applyBorder="1" applyAlignment="1">
      <alignment horizontal="center" vertical="center" wrapText="1"/>
    </xf>
    <xf numFmtId="49" fontId="22" fillId="7" borderId="14" xfId="0" applyNumberFormat="1" applyFont="1" applyFill="1" applyBorder="1" applyAlignment="1">
      <alignment horizontal="center" vertical="center" wrapText="1"/>
    </xf>
    <xf numFmtId="4" fontId="19" fillId="7" borderId="14" xfId="0" applyNumberFormat="1" applyFont="1" applyFill="1" applyBorder="1"/>
    <xf numFmtId="4" fontId="8" fillId="7" borderId="21" xfId="0" applyNumberFormat="1" applyFont="1" applyFill="1" applyBorder="1"/>
    <xf numFmtId="14" fontId="0" fillId="7" borderId="21" xfId="0" applyNumberFormat="1" applyFont="1" applyFill="1" applyBorder="1" applyAlignment="1">
      <alignment horizontal="center" vertical="center" wrapText="1"/>
    </xf>
    <xf numFmtId="0" fontId="18" fillId="7" borderId="14" xfId="0" applyFont="1" applyFill="1" applyBorder="1" applyAlignment="1">
      <alignment horizontal="center" vertical="center" wrapText="1"/>
    </xf>
    <xf numFmtId="4" fontId="5" fillId="0" borderId="29" xfId="0" applyNumberFormat="1" applyFont="1" applyFill="1" applyBorder="1"/>
    <xf numFmtId="4" fontId="5" fillId="0" borderId="29" xfId="0" applyNumberFormat="1" applyFont="1" applyBorder="1" applyAlignment="1">
      <alignment horizontal="center" vertical="center"/>
    </xf>
    <xf numFmtId="4" fontId="16" fillId="0" borderId="30" xfId="0" applyNumberFormat="1" applyFont="1" applyFill="1" applyBorder="1"/>
    <xf numFmtId="0" fontId="0" fillId="0" borderId="43" xfId="0" applyBorder="1"/>
    <xf numFmtId="4" fontId="15" fillId="8" borderId="43" xfId="0" applyNumberFormat="1" applyFont="1" applyFill="1" applyBorder="1" applyAlignment="1">
      <alignment horizontal="center" vertical="center"/>
    </xf>
    <xf numFmtId="4" fontId="14" fillId="8" borderId="43" xfId="0" applyNumberFormat="1" applyFont="1" applyFill="1" applyBorder="1" applyAlignment="1">
      <alignment horizontal="center"/>
    </xf>
    <xf numFmtId="4" fontId="14" fillId="8" borderId="43" xfId="0" applyNumberFormat="1" applyFont="1" applyFill="1" applyBorder="1" applyAlignment="1">
      <alignment horizontal="center" vertical="center"/>
    </xf>
    <xf numFmtId="4" fontId="16" fillId="5" borderId="16" xfId="0" applyNumberFormat="1" applyFont="1" applyFill="1" applyBorder="1"/>
    <xf numFmtId="4" fontId="16" fillId="0" borderId="34" xfId="0" applyNumberFormat="1" applyFont="1" applyFill="1" applyBorder="1"/>
    <xf numFmtId="4" fontId="16" fillId="5" borderId="34" xfId="0" applyNumberFormat="1" applyFont="1" applyFill="1" applyBorder="1"/>
    <xf numFmtId="4" fontId="25" fillId="7" borderId="28" xfId="0" applyNumberFormat="1" applyFont="1" applyFill="1" applyBorder="1" applyAlignment="1">
      <alignment horizontal="right" vertical="center"/>
    </xf>
    <xf numFmtId="4" fontId="0" fillId="8" borderId="21" xfId="0" applyNumberFormat="1" applyFill="1" applyBorder="1" applyAlignment="1">
      <alignment horizontal="right" vertical="center"/>
    </xf>
    <xf numFmtId="0" fontId="18" fillId="7" borderId="21" xfId="0" applyFont="1" applyFill="1" applyBorder="1" applyAlignment="1">
      <alignment horizontal="center" vertical="center" wrapText="1"/>
    </xf>
    <xf numFmtId="0" fontId="0" fillId="7" borderId="21" xfId="0" applyFill="1" applyBorder="1" applyAlignment="1">
      <alignment vertical="center" wrapText="1"/>
    </xf>
    <xf numFmtId="16" fontId="7" fillId="7" borderId="21" xfId="0" applyNumberFormat="1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vertical="center" wrapText="1"/>
    </xf>
    <xf numFmtId="49" fontId="0" fillId="7" borderId="22" xfId="0" applyNumberFormat="1" applyFill="1" applyBorder="1" applyAlignment="1">
      <alignment horizontal="center" vertical="center"/>
    </xf>
    <xf numFmtId="4" fontId="8" fillId="7" borderId="14" xfId="0" applyNumberFormat="1" applyFont="1" applyFill="1" applyBorder="1" applyAlignment="1">
      <alignment horizontal="right" vertical="center"/>
    </xf>
    <xf numFmtId="49" fontId="0" fillId="7" borderId="14" xfId="0" applyNumberFormat="1" applyFill="1" applyBorder="1" applyAlignment="1">
      <alignment horizontal="center" vertical="center"/>
    </xf>
    <xf numFmtId="4" fontId="13" fillId="8" borderId="14" xfId="0" applyNumberFormat="1" applyFont="1" applyFill="1" applyBorder="1" applyAlignment="1">
      <alignment horizontal="right" vertical="center"/>
    </xf>
    <xf numFmtId="0" fontId="0" fillId="7" borderId="14" xfId="0" applyFill="1" applyBorder="1"/>
    <xf numFmtId="0" fontId="14" fillId="0" borderId="44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4" fontId="15" fillId="4" borderId="39" xfId="0" applyNumberFormat="1" applyFont="1" applyFill="1" applyBorder="1" applyAlignment="1">
      <alignment horizontal="center" vertical="center"/>
    </xf>
    <xf numFmtId="4" fontId="5" fillId="0" borderId="44" xfId="0" applyNumberFormat="1" applyFont="1" applyFill="1" applyBorder="1"/>
    <xf numFmtId="4" fontId="15" fillId="8" borderId="46" xfId="0" applyNumberFormat="1" applyFont="1" applyFill="1" applyBorder="1" applyAlignment="1">
      <alignment horizontal="center" vertical="center"/>
    </xf>
    <xf numFmtId="4" fontId="16" fillId="5" borderId="40" xfId="0" applyNumberFormat="1" applyFont="1" applyFill="1" applyBorder="1" applyAlignment="1">
      <alignment vertical="center"/>
    </xf>
    <xf numFmtId="4" fontId="16" fillId="5" borderId="39" xfId="0" applyNumberFormat="1" applyFont="1" applyFill="1" applyBorder="1" applyAlignment="1">
      <alignment vertical="center"/>
    </xf>
    <xf numFmtId="49" fontId="0" fillId="9" borderId="21" xfId="0" applyNumberFormat="1" applyFill="1" applyBorder="1" applyAlignment="1">
      <alignment horizontal="center" vertical="center"/>
    </xf>
    <xf numFmtId="0" fontId="0" fillId="9" borderId="21" xfId="0" applyFont="1" applyFill="1" applyBorder="1" applyAlignment="1">
      <alignment horizontal="left" vertical="center" wrapText="1"/>
    </xf>
    <xf numFmtId="4" fontId="7" fillId="9" borderId="21" xfId="0" applyNumberFormat="1" applyFont="1" applyFill="1" applyBorder="1" applyAlignment="1">
      <alignment horizontal="center" vertical="center" wrapText="1"/>
    </xf>
    <xf numFmtId="4" fontId="0" fillId="9" borderId="21" xfId="0" applyNumberFormat="1" applyFont="1" applyFill="1" applyBorder="1" applyAlignment="1">
      <alignment horizontal="right" vertical="center" wrapText="1"/>
    </xf>
    <xf numFmtId="4" fontId="8" fillId="9" borderId="21" xfId="0" applyNumberFormat="1" applyFont="1" applyFill="1" applyBorder="1" applyAlignment="1">
      <alignment horizontal="right" vertical="center"/>
    </xf>
    <xf numFmtId="4" fontId="13" fillId="9" borderId="21" xfId="0" applyNumberFormat="1" applyFont="1" applyFill="1" applyBorder="1"/>
    <xf numFmtId="4" fontId="13" fillId="9" borderId="21" xfId="0" applyNumberFormat="1" applyFont="1" applyFill="1" applyBorder="1" applyAlignment="1">
      <alignment horizontal="right" vertical="center"/>
    </xf>
    <xf numFmtId="4" fontId="8" fillId="9" borderId="21" xfId="0" applyNumberFormat="1" applyFont="1" applyFill="1" applyBorder="1" applyAlignment="1">
      <alignment horizontal="right" vertical="center" wrapText="1"/>
    </xf>
    <xf numFmtId="0" fontId="0" fillId="9" borderId="21" xfId="0" applyFill="1" applyBorder="1"/>
    <xf numFmtId="4" fontId="7" fillId="9" borderId="0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Border="1" applyAlignment="1">
      <alignment horizontal="right" vertical="center" wrapText="1"/>
    </xf>
    <xf numFmtId="0" fontId="0" fillId="10" borderId="21" xfId="0" applyFont="1" applyFill="1" applyBorder="1" applyAlignment="1">
      <alignment horizontal="left" vertical="center" wrapText="1"/>
    </xf>
    <xf numFmtId="0" fontId="0" fillId="10" borderId="21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4" fontId="7" fillId="10" borderId="2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" fontId="15" fillId="0" borderId="0" xfId="0" applyNumberFormat="1" applyFont="1"/>
    <xf numFmtId="0" fontId="0" fillId="0" borderId="0" xfId="0" applyBorder="1"/>
    <xf numFmtId="0" fontId="0" fillId="0" borderId="0" xfId="0" applyFill="1" applyBorder="1"/>
    <xf numFmtId="0" fontId="9" fillId="0" borderId="0" xfId="0" applyFont="1" applyBorder="1"/>
    <xf numFmtId="49" fontId="7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0" fillId="9" borderId="0" xfId="0" applyFont="1" applyFill="1" applyBorder="1" applyAlignment="1">
      <alignment horizontal="left" vertical="center" wrapText="1"/>
    </xf>
    <xf numFmtId="4" fontId="15" fillId="0" borderId="21" xfId="0" applyNumberFormat="1" applyFont="1" applyBorder="1"/>
    <xf numFmtId="0" fontId="13" fillId="9" borderId="21" xfId="0" applyFont="1" applyFill="1" applyBorder="1" applyAlignment="1">
      <alignment horizontal="left" vertical="center" wrapText="1"/>
    </xf>
    <xf numFmtId="0" fontId="23" fillId="0" borderId="25" xfId="0" applyFont="1" applyFill="1" applyBorder="1" applyAlignment="1">
      <alignment horizontal="left" vertical="center" wrapText="1"/>
    </xf>
    <xf numFmtId="0" fontId="23" fillId="11" borderId="21" xfId="0" applyFont="1" applyFill="1" applyBorder="1" applyAlignment="1">
      <alignment horizontal="left" vertical="center" wrapText="1"/>
    </xf>
    <xf numFmtId="4" fontId="15" fillId="11" borderId="21" xfId="0" applyNumberFormat="1" applyFont="1" applyFill="1" applyBorder="1"/>
    <xf numFmtId="0" fontId="0" fillId="10" borderId="21" xfId="0" applyFill="1" applyBorder="1"/>
    <xf numFmtId="4" fontId="7" fillId="10" borderId="21" xfId="0" applyNumberFormat="1" applyFont="1" applyFill="1" applyBorder="1"/>
    <xf numFmtId="4" fontId="13" fillId="9" borderId="0" xfId="0" applyNumberFormat="1" applyFont="1" applyFill="1"/>
    <xf numFmtId="49" fontId="0" fillId="4" borderId="21" xfId="0" applyNumberFormat="1" applyFill="1" applyBorder="1" applyAlignment="1">
      <alignment horizontal="center" vertical="center"/>
    </xf>
    <xf numFmtId="0" fontId="0" fillId="4" borderId="21" xfId="0" applyFont="1" applyFill="1" applyBorder="1" applyAlignment="1">
      <alignment horizontal="left" vertical="center" wrapText="1"/>
    </xf>
    <xf numFmtId="4" fontId="7" fillId="4" borderId="21" xfId="0" applyNumberFormat="1" applyFont="1" applyFill="1" applyBorder="1" applyAlignment="1">
      <alignment horizontal="center" vertical="center" wrapText="1"/>
    </xf>
    <xf numFmtId="4" fontId="0" fillId="4" borderId="21" xfId="0" applyNumberFormat="1" applyFont="1" applyFill="1" applyBorder="1" applyAlignment="1">
      <alignment horizontal="right" vertical="center" wrapText="1"/>
    </xf>
    <xf numFmtId="4" fontId="8" fillId="4" borderId="21" xfId="0" applyNumberFormat="1" applyFont="1" applyFill="1" applyBorder="1" applyAlignment="1">
      <alignment horizontal="right" vertical="center"/>
    </xf>
    <xf numFmtId="4" fontId="13" fillId="4" borderId="21" xfId="0" applyNumberFormat="1" applyFont="1" applyFill="1" applyBorder="1"/>
    <xf numFmtId="4" fontId="13" fillId="4" borderId="21" xfId="0" applyNumberFormat="1" applyFont="1" applyFill="1" applyBorder="1" applyAlignment="1">
      <alignment horizontal="right" vertical="center"/>
    </xf>
    <xf numFmtId="4" fontId="8" fillId="4" borderId="21" xfId="0" applyNumberFormat="1" applyFont="1" applyFill="1" applyBorder="1" applyAlignment="1">
      <alignment horizontal="righ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0" xfId="0" applyFill="1"/>
    <xf numFmtId="0" fontId="13" fillId="4" borderId="0" xfId="0" applyFont="1" applyFill="1"/>
    <xf numFmtId="49" fontId="0" fillId="4" borderId="22" xfId="0" applyNumberFormat="1" applyFill="1" applyBorder="1" applyAlignment="1">
      <alignment horizontal="center" vertical="center"/>
    </xf>
    <xf numFmtId="0" fontId="0" fillId="4" borderId="21" xfId="0" applyFont="1" applyFill="1" applyBorder="1" applyAlignment="1" applyProtection="1">
      <alignment vertical="center" wrapText="1"/>
      <protection locked="0"/>
    </xf>
    <xf numFmtId="49" fontId="7" fillId="4" borderId="21" xfId="0" applyNumberFormat="1" applyFont="1" applyFill="1" applyBorder="1" applyAlignment="1">
      <alignment horizontal="center" vertical="center" wrapText="1"/>
    </xf>
    <xf numFmtId="49" fontId="7" fillId="4" borderId="21" xfId="0" applyNumberFormat="1" applyFont="1" applyFill="1" applyBorder="1" applyAlignment="1">
      <alignment horizontal="right" vertical="center" wrapText="1"/>
    </xf>
    <xf numFmtId="4" fontId="7" fillId="4" borderId="21" xfId="0" applyNumberFormat="1" applyFont="1" applyFill="1" applyBorder="1" applyAlignment="1">
      <alignment horizontal="right" vertical="center" wrapText="1"/>
    </xf>
    <xf numFmtId="0" fontId="0" fillId="4" borderId="21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vertical="center" wrapText="1"/>
    </xf>
    <xf numFmtId="0" fontId="0" fillId="0" borderId="0" xfId="0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4" fontId="19" fillId="7" borderId="14" xfId="0" applyNumberFormat="1" applyFont="1" applyFill="1" applyBorder="1" applyAlignment="1">
      <alignment horizontal="right" vertical="center" wrapText="1"/>
    </xf>
    <xf numFmtId="4" fontId="17" fillId="7" borderId="21" xfId="0" applyNumberFormat="1" applyFont="1" applyFill="1" applyBorder="1" applyAlignment="1">
      <alignment horizontal="right" vertical="center"/>
    </xf>
    <xf numFmtId="4" fontId="17" fillId="7" borderId="21" xfId="0" applyNumberFormat="1" applyFont="1" applyFill="1" applyBorder="1" applyAlignment="1">
      <alignment horizontal="right" vertical="center" wrapText="1"/>
    </xf>
    <xf numFmtId="4" fontId="7" fillId="8" borderId="14" xfId="0" applyNumberFormat="1" applyFont="1" applyFill="1" applyBorder="1" applyAlignment="1">
      <alignment horizontal="right" vertical="center"/>
    </xf>
    <xf numFmtId="4" fontId="13" fillId="7" borderId="21" xfId="0" applyNumberFormat="1" applyFont="1" applyFill="1" applyBorder="1" applyAlignment="1">
      <alignment horizontal="right" vertical="center"/>
    </xf>
    <xf numFmtId="4" fontId="7" fillId="0" borderId="21" xfId="0" applyNumberFormat="1" applyFont="1" applyFill="1" applyBorder="1" applyAlignment="1">
      <alignment horizontal="center" vertical="center" wrapText="1"/>
    </xf>
    <xf numFmtId="4" fontId="0" fillId="0" borderId="21" xfId="0" applyNumberFormat="1" applyFont="1" applyFill="1" applyBorder="1" applyAlignment="1">
      <alignment horizontal="right" vertical="center" wrapText="1"/>
    </xf>
    <xf numFmtId="14" fontId="7" fillId="0" borderId="21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0" fontId="0" fillId="0" borderId="22" xfId="0" applyFill="1" applyBorder="1" applyAlignment="1">
      <alignment horizontal="right" vertical="center"/>
    </xf>
    <xf numFmtId="0" fontId="7" fillId="0" borderId="28" xfId="0" applyFont="1" applyFill="1" applyBorder="1" applyAlignment="1">
      <alignment horizontal="right" vertical="center"/>
    </xf>
    <xf numFmtId="0" fontId="0" fillId="0" borderId="28" xfId="0" applyFill="1" applyBorder="1" applyAlignment="1">
      <alignment horizontal="right" vertical="center"/>
    </xf>
    <xf numFmtId="0" fontId="0" fillId="0" borderId="23" xfId="0" applyFill="1" applyBorder="1" applyAlignment="1">
      <alignment horizontal="right" vertical="center"/>
    </xf>
    <xf numFmtId="0" fontId="13" fillId="7" borderId="21" xfId="0" applyFont="1" applyFill="1" applyBorder="1" applyAlignment="1">
      <alignment wrapText="1"/>
    </xf>
    <xf numFmtId="0" fontId="14" fillId="0" borderId="48" xfId="0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wrapText="1"/>
    </xf>
    <xf numFmtId="0" fontId="0" fillId="0" borderId="40" xfId="0" applyBorder="1"/>
    <xf numFmtId="0" fontId="7" fillId="0" borderId="21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/>
    <xf numFmtId="4" fontId="0" fillId="7" borderId="24" xfId="0" applyNumberFormat="1" applyFont="1" applyFill="1" applyBorder="1" applyAlignment="1">
      <alignment horizontal="right" vertical="center" wrapText="1"/>
    </xf>
    <xf numFmtId="4" fontId="8" fillId="7" borderId="19" xfId="0" applyNumberFormat="1" applyFont="1" applyFill="1" applyBorder="1" applyAlignment="1">
      <alignment horizontal="right" vertical="center"/>
    </xf>
    <xf numFmtId="4" fontId="15" fillId="0" borderId="38" xfId="0" applyNumberFormat="1" applyFont="1" applyFill="1" applyBorder="1" applyAlignment="1">
      <alignment vertical="center"/>
    </xf>
    <xf numFmtId="4" fontId="14" fillId="0" borderId="38" xfId="0" applyNumberFormat="1" applyFont="1" applyFill="1" applyBorder="1" applyAlignment="1">
      <alignment vertical="center"/>
    </xf>
    <xf numFmtId="0" fontId="0" fillId="15" borderId="0" xfId="0" applyFill="1"/>
    <xf numFmtId="4" fontId="8" fillId="7" borderId="14" xfId="0" applyNumberFormat="1" applyFont="1" applyFill="1" applyBorder="1" applyAlignment="1">
      <alignment horizontal="right" vertical="center"/>
    </xf>
    <xf numFmtId="0" fontId="0" fillId="7" borderId="21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right" vertical="center"/>
    </xf>
    <xf numFmtId="0" fontId="0" fillId="0" borderId="47" xfId="0" applyFill="1" applyBorder="1" applyAlignment="1">
      <alignment horizontal="right" vertical="center"/>
    </xf>
    <xf numFmtId="4" fontId="0" fillId="8" borderId="14" xfId="0" applyNumberFormat="1" applyFill="1" applyBorder="1" applyAlignment="1">
      <alignment horizontal="right" vertical="center"/>
    </xf>
    <xf numFmtId="4" fontId="4" fillId="7" borderId="21" xfId="0" applyNumberFormat="1" applyFont="1" applyFill="1" applyBorder="1" applyAlignment="1">
      <alignment horizontal="right" vertical="center"/>
    </xf>
    <xf numFmtId="4" fontId="10" fillId="7" borderId="21" xfId="0" applyNumberFormat="1" applyFont="1" applyFill="1" applyBorder="1" applyAlignment="1">
      <alignment horizontal="right" vertical="center"/>
    </xf>
    <xf numFmtId="4" fontId="10" fillId="7" borderId="14" xfId="0" applyNumberFormat="1" applyFont="1" applyFill="1" applyBorder="1" applyAlignment="1">
      <alignment horizontal="right" vertical="center"/>
    </xf>
    <xf numFmtId="4" fontId="26" fillId="0" borderId="43" xfId="0" applyNumberFormat="1" applyFont="1" applyFill="1" applyBorder="1" applyAlignment="1">
      <alignment horizontal="right" vertical="center" wrapText="1"/>
    </xf>
    <xf numFmtId="0" fontId="14" fillId="0" borderId="43" xfId="0" applyFont="1" applyFill="1" applyBorder="1" applyAlignment="1">
      <alignment horizontal="center" vertical="center" wrapText="1"/>
    </xf>
    <xf numFmtId="4" fontId="16" fillId="5" borderId="43" xfId="0" applyNumberFormat="1" applyFont="1" applyFill="1" applyBorder="1" applyAlignment="1">
      <alignment vertical="center"/>
    </xf>
    <xf numFmtId="4" fontId="4" fillId="8" borderId="21" xfId="0" applyNumberFormat="1" applyFont="1" applyFill="1" applyBorder="1" applyAlignment="1">
      <alignment horizontal="right" vertical="center"/>
    </xf>
    <xf numFmtId="4" fontId="10" fillId="8" borderId="21" xfId="0" applyNumberFormat="1" applyFont="1" applyFill="1" applyBorder="1" applyAlignment="1">
      <alignment horizontal="right" vertical="center" wrapText="1"/>
    </xf>
    <xf numFmtId="4" fontId="4" fillId="8" borderId="14" xfId="0" applyNumberFormat="1" applyFont="1" applyFill="1" applyBorder="1" applyAlignment="1">
      <alignment horizontal="right" vertical="center"/>
    </xf>
    <xf numFmtId="0" fontId="9" fillId="7" borderId="21" xfId="0" applyFont="1" applyFill="1" applyBorder="1" applyAlignment="1">
      <alignment horizontal="left" vertical="center" wrapText="1"/>
    </xf>
    <xf numFmtId="4" fontId="27" fillId="7" borderId="21" xfId="0" applyNumberFormat="1" applyFont="1" applyFill="1" applyBorder="1" applyAlignment="1">
      <alignment horizontal="right" vertical="center"/>
    </xf>
    <xf numFmtId="4" fontId="27" fillId="7" borderId="21" xfId="0" applyNumberFormat="1" applyFont="1" applyFill="1" applyBorder="1"/>
    <xf numFmtId="4" fontId="15" fillId="13" borderId="43" xfId="0" applyNumberFormat="1" applyFont="1" applyFill="1" applyBorder="1" applyAlignment="1">
      <alignment horizontal="center" vertical="center"/>
    </xf>
    <xf numFmtId="4" fontId="15" fillId="13" borderId="48" xfId="0" applyNumberFormat="1" applyFont="1" applyFill="1" applyBorder="1" applyAlignment="1">
      <alignment horizontal="center" vertical="center"/>
    </xf>
    <xf numFmtId="0" fontId="0" fillId="13" borderId="0" xfId="0" applyFill="1"/>
    <xf numFmtId="4" fontId="4" fillId="7" borderId="21" xfId="0" applyNumberFormat="1" applyFont="1" applyFill="1" applyBorder="1" applyAlignment="1">
      <alignment vertical="center"/>
    </xf>
    <xf numFmtId="4" fontId="4" fillId="8" borderId="21" xfId="0" applyNumberFormat="1" applyFont="1" applyFill="1" applyBorder="1" applyAlignment="1">
      <alignment horizontal="right" vertical="center" wrapText="1"/>
    </xf>
    <xf numFmtId="4" fontId="8" fillId="7" borderId="21" xfId="0" applyNumberFormat="1" applyFont="1" applyFill="1" applyBorder="1" applyAlignment="1">
      <alignment horizontal="right" vertical="center"/>
    </xf>
    <xf numFmtId="4" fontId="10" fillId="8" borderId="21" xfId="0" applyNumberFormat="1" applyFont="1" applyFill="1" applyBorder="1" applyAlignment="1">
      <alignment horizontal="right" vertical="center"/>
    </xf>
    <xf numFmtId="49" fontId="0" fillId="0" borderId="21" xfId="0" applyNumberFormat="1" applyFont="1" applyFill="1" applyBorder="1" applyAlignment="1">
      <alignment horizontal="center" vertical="center" wrapText="1"/>
    </xf>
    <xf numFmtId="4" fontId="17" fillId="0" borderId="21" xfId="0" applyNumberFormat="1" applyFont="1" applyFill="1" applyBorder="1" applyAlignment="1">
      <alignment horizontal="center" vertical="center" wrapText="1"/>
    </xf>
    <xf numFmtId="4" fontId="8" fillId="7" borderId="21" xfId="0" applyNumberFormat="1" applyFont="1" applyFill="1" applyBorder="1" applyAlignment="1">
      <alignment horizontal="right" vertical="center"/>
    </xf>
    <xf numFmtId="4" fontId="8" fillId="7" borderId="14" xfId="0" applyNumberFormat="1" applyFont="1" applyFill="1" applyBorder="1" applyAlignment="1">
      <alignment horizontal="right" vertical="center"/>
    </xf>
    <xf numFmtId="0" fontId="0" fillId="7" borderId="21" xfId="0" applyFont="1" applyFill="1" applyBorder="1" applyAlignment="1">
      <alignment horizontal="center" vertical="center" wrapText="1"/>
    </xf>
    <xf numFmtId="4" fontId="8" fillId="7" borderId="21" xfId="0" applyNumberFormat="1" applyFont="1" applyFill="1" applyBorder="1" applyAlignment="1">
      <alignment horizontal="right" vertical="center"/>
    </xf>
    <xf numFmtId="4" fontId="15" fillId="4" borderId="43" xfId="0" applyNumberFormat="1" applyFont="1" applyFill="1" applyBorder="1" applyAlignment="1">
      <alignment horizontal="center" vertical="center"/>
    </xf>
    <xf numFmtId="4" fontId="14" fillId="4" borderId="48" xfId="0" applyNumberFormat="1" applyFont="1" applyFill="1" applyBorder="1" applyAlignment="1">
      <alignment horizontal="center" vertical="center"/>
    </xf>
    <xf numFmtId="4" fontId="14" fillId="4" borderId="43" xfId="0" applyNumberFormat="1" applyFont="1" applyFill="1" applyBorder="1" applyAlignment="1">
      <alignment horizontal="center" vertical="center"/>
    </xf>
    <xf numFmtId="4" fontId="7" fillId="7" borderId="14" xfId="1" applyNumberFormat="1" applyFont="1" applyFill="1" applyBorder="1" applyAlignment="1">
      <alignment horizontal="right" vertical="center"/>
    </xf>
    <xf numFmtId="0" fontId="0" fillId="0" borderId="0" xfId="0" applyFill="1" applyBorder="1" applyAlignment="1"/>
    <xf numFmtId="4" fontId="8" fillId="7" borderId="21" xfId="0" applyNumberFormat="1" applyFont="1" applyFill="1" applyBorder="1" applyAlignment="1">
      <alignment horizontal="right" vertical="center"/>
    </xf>
    <xf numFmtId="4" fontId="5" fillId="0" borderId="10" xfId="0" applyNumberFormat="1" applyFont="1" applyFill="1" applyBorder="1" applyAlignment="1">
      <alignment vertical="center"/>
    </xf>
    <xf numFmtId="4" fontId="14" fillId="0" borderId="27" xfId="0" applyNumberFormat="1" applyFont="1" applyFill="1" applyBorder="1" applyAlignment="1">
      <alignment vertical="center"/>
    </xf>
    <xf numFmtId="4" fontId="14" fillId="0" borderId="38" xfId="0" applyNumberFormat="1" applyFont="1" applyFill="1" applyBorder="1" applyAlignment="1">
      <alignment horizontal="center" vertical="center"/>
    </xf>
    <xf numFmtId="4" fontId="14" fillId="13" borderId="43" xfId="0" applyNumberFormat="1" applyFont="1" applyFill="1" applyBorder="1" applyAlignment="1">
      <alignment horizontal="center" vertical="center"/>
    </xf>
    <xf numFmtId="0" fontId="14" fillId="0" borderId="43" xfId="0" applyFont="1" applyBorder="1" applyAlignment="1">
      <alignment horizontal="center" vertical="center" wrapText="1"/>
    </xf>
    <xf numFmtId="4" fontId="5" fillId="0" borderId="43" xfId="0" applyNumberFormat="1" applyFont="1" applyBorder="1" applyAlignment="1">
      <alignment horizontal="center" vertical="center"/>
    </xf>
    <xf numFmtId="4" fontId="8" fillId="7" borderId="10" xfId="0" applyNumberFormat="1" applyFont="1" applyFill="1" applyBorder="1" applyAlignment="1">
      <alignment horizontal="right" vertical="center"/>
    </xf>
    <xf numFmtId="0" fontId="0" fillId="7" borderId="2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center" vertical="center" wrapText="1"/>
    </xf>
    <xf numFmtId="14" fontId="0" fillId="7" borderId="20" xfId="0" applyNumberFormat="1" applyFont="1" applyFill="1" applyBorder="1" applyAlignment="1">
      <alignment horizontal="center" vertical="center" wrapText="1"/>
    </xf>
    <xf numFmtId="0" fontId="18" fillId="7" borderId="20" xfId="0" applyFont="1" applyFill="1" applyBorder="1" applyAlignment="1">
      <alignment horizontal="center" vertical="center" wrapText="1"/>
    </xf>
    <xf numFmtId="4" fontId="4" fillId="7" borderId="20" xfId="0" applyNumberFormat="1" applyFont="1" applyFill="1" applyBorder="1" applyAlignment="1">
      <alignment horizontal="right" vertical="center"/>
    </xf>
    <xf numFmtId="4" fontId="13" fillId="7" borderId="20" xfId="0" applyNumberFormat="1" applyFont="1" applyFill="1" applyBorder="1"/>
    <xf numFmtId="4" fontId="4" fillId="8" borderId="20" xfId="0" applyNumberFormat="1" applyFont="1" applyFill="1" applyBorder="1" applyAlignment="1">
      <alignment vertical="center"/>
    </xf>
    <xf numFmtId="4" fontId="13" fillId="8" borderId="20" xfId="0" applyNumberFormat="1" applyFont="1" applyFill="1" applyBorder="1"/>
    <xf numFmtId="4" fontId="19" fillId="7" borderId="20" xfId="0" applyNumberFormat="1" applyFont="1" applyFill="1" applyBorder="1"/>
    <xf numFmtId="4" fontId="8" fillId="7" borderId="20" xfId="0" applyNumberFormat="1" applyFont="1" applyFill="1" applyBorder="1"/>
    <xf numFmtId="0" fontId="0" fillId="7" borderId="20" xfId="0" applyFill="1" applyBorder="1"/>
    <xf numFmtId="4" fontId="4" fillId="8" borderId="21" xfId="0" applyNumberFormat="1" applyFont="1" applyFill="1" applyBorder="1" applyAlignment="1">
      <alignment vertical="center"/>
    </xf>
    <xf numFmtId="4" fontId="19" fillId="7" borderId="21" xfId="0" applyNumberFormat="1" applyFont="1" applyFill="1" applyBorder="1"/>
    <xf numFmtId="4" fontId="4" fillId="13" borderId="21" xfId="0" applyNumberFormat="1" applyFont="1" applyFill="1" applyBorder="1" applyAlignment="1">
      <alignment horizontal="right" vertical="center"/>
    </xf>
    <xf numFmtId="4" fontId="4" fillId="8" borderId="20" xfId="0" applyNumberFormat="1" applyFont="1" applyFill="1" applyBorder="1" applyAlignment="1">
      <alignment horizontal="right" vertical="center" wrapText="1"/>
    </xf>
    <xf numFmtId="0" fontId="0" fillId="7" borderId="21" xfId="0" applyFill="1" applyBorder="1" applyAlignment="1">
      <alignment horizontal="left" vertical="center" wrapText="1"/>
    </xf>
    <xf numFmtId="14" fontId="23" fillId="7" borderId="21" xfId="0" applyNumberFormat="1" applyFont="1" applyFill="1" applyBorder="1" applyAlignment="1">
      <alignment horizontal="center" vertical="center" wrapText="1"/>
    </xf>
    <xf numFmtId="4" fontId="4" fillId="13" borderId="14" xfId="0" applyNumberFormat="1" applyFont="1" applyFill="1" applyBorder="1" applyAlignment="1">
      <alignment horizontal="right" vertical="center"/>
    </xf>
    <xf numFmtId="4" fontId="10" fillId="13" borderId="21" xfId="0" applyNumberFormat="1" applyFont="1" applyFill="1" applyBorder="1" applyAlignment="1">
      <alignment horizontal="right" vertical="center"/>
    </xf>
    <xf numFmtId="4" fontId="13" fillId="7" borderId="10" xfId="0" applyNumberFormat="1" applyFon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/>
    </xf>
    <xf numFmtId="4" fontId="17" fillId="0" borderId="38" xfId="0" applyNumberFormat="1" applyFont="1" applyFill="1" applyBorder="1" applyAlignment="1">
      <alignment horizontal="right" vertical="center" wrapText="1"/>
    </xf>
    <xf numFmtId="4" fontId="19" fillId="0" borderId="0" xfId="0" applyNumberFormat="1" applyFont="1" applyFill="1" applyBorder="1"/>
    <xf numFmtId="4" fontId="8" fillId="0" borderId="0" xfId="0" applyNumberFormat="1" applyFont="1" applyFill="1" applyBorder="1"/>
    <xf numFmtId="49" fontId="0" fillId="0" borderId="0" xfId="0" applyNumberForma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14" fontId="23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/>
    </xf>
    <xf numFmtId="4" fontId="13" fillId="0" borderId="38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4" fontId="4" fillId="8" borderId="48" xfId="0" applyNumberFormat="1" applyFont="1" applyFill="1" applyBorder="1" applyAlignment="1">
      <alignment horizontal="right" vertical="center" wrapText="1"/>
    </xf>
    <xf numFmtId="4" fontId="21" fillId="0" borderId="0" xfId="0" applyNumberFormat="1" applyFont="1" applyFill="1" applyBorder="1"/>
    <xf numFmtId="4" fontId="0" fillId="0" borderId="0" xfId="0" applyNumberFormat="1" applyFill="1"/>
    <xf numFmtId="4" fontId="10" fillId="0" borderId="0" xfId="0" applyNumberFormat="1" applyFont="1" applyBorder="1"/>
    <xf numFmtId="0" fontId="14" fillId="0" borderId="3" xfId="0" applyFont="1" applyBorder="1" applyAlignment="1">
      <alignment horizontal="center" vertical="center" wrapText="1"/>
    </xf>
    <xf numFmtId="4" fontId="10" fillId="13" borderId="21" xfId="0" applyNumberFormat="1" applyFont="1" applyFill="1" applyBorder="1" applyAlignment="1">
      <alignment horizontal="right" vertical="center" wrapText="1"/>
    </xf>
    <xf numFmtId="0" fontId="21" fillId="0" borderId="0" xfId="0" applyFont="1" applyFill="1"/>
    <xf numFmtId="4" fontId="4" fillId="13" borderId="21" xfId="0" applyNumberFormat="1" applyFont="1" applyFill="1" applyBorder="1" applyAlignment="1">
      <alignment horizontal="right" vertical="center" wrapText="1"/>
    </xf>
    <xf numFmtId="4" fontId="8" fillId="7" borderId="21" xfId="0" applyNumberFormat="1" applyFont="1" applyFill="1" applyBorder="1" applyAlignment="1">
      <alignment horizontal="right" vertical="center"/>
    </xf>
    <xf numFmtId="4" fontId="9" fillId="7" borderId="21" xfId="0" applyNumberFormat="1" applyFont="1" applyFill="1" applyBorder="1" applyAlignment="1">
      <alignment horizontal="right" vertical="center"/>
    </xf>
    <xf numFmtId="4" fontId="4" fillId="7" borderId="21" xfId="1" applyNumberFormat="1" applyFont="1" applyFill="1" applyBorder="1" applyAlignment="1">
      <alignment horizontal="right" vertical="center"/>
    </xf>
    <xf numFmtId="4" fontId="10" fillId="7" borderId="14" xfId="0" applyNumberFormat="1" applyFont="1" applyFill="1" applyBorder="1" applyAlignment="1">
      <alignment horizontal="right" vertical="center" wrapText="1"/>
    </xf>
    <xf numFmtId="4" fontId="4" fillId="7" borderId="14" xfId="1" applyNumberFormat="1" applyFont="1" applyFill="1" applyBorder="1" applyAlignment="1">
      <alignment horizontal="right" vertical="center"/>
    </xf>
    <xf numFmtId="4" fontId="13" fillId="8" borderId="14" xfId="0" applyNumberFormat="1" applyFont="1" applyFill="1" applyBorder="1" applyAlignment="1">
      <alignment horizontal="right" vertical="center" wrapText="1"/>
    </xf>
    <xf numFmtId="4" fontId="4" fillId="13" borderId="20" xfId="0" applyNumberFormat="1" applyFont="1" applyFill="1" applyBorder="1" applyAlignment="1">
      <alignment horizontal="right" vertical="center"/>
    </xf>
    <xf numFmtId="4" fontId="16" fillId="5" borderId="48" xfId="0" applyNumberFormat="1" applyFont="1" applyFill="1" applyBorder="1"/>
    <xf numFmtId="0" fontId="0" fillId="0" borderId="14" xfId="0" applyFont="1" applyFill="1" applyBorder="1" applyAlignment="1">
      <alignment horizontal="left" vertical="center" wrapText="1"/>
    </xf>
    <xf numFmtId="4" fontId="0" fillId="0" borderId="14" xfId="0" applyNumberFormat="1" applyFont="1" applyFill="1" applyBorder="1" applyAlignment="1">
      <alignment horizontal="right" vertical="center" wrapText="1"/>
    </xf>
    <xf numFmtId="4" fontId="10" fillId="0" borderId="14" xfId="0" applyNumberFormat="1" applyFont="1" applyFill="1" applyBorder="1" applyAlignment="1">
      <alignment horizontal="right" vertical="center"/>
    </xf>
    <xf numFmtId="4" fontId="8" fillId="0" borderId="21" xfId="0" applyNumberFormat="1" applyFont="1" applyFill="1" applyBorder="1" applyAlignment="1">
      <alignment horizontal="right" vertical="center"/>
    </xf>
    <xf numFmtId="4" fontId="8" fillId="0" borderId="10" xfId="0" applyNumberFormat="1" applyFont="1" applyFill="1" applyBorder="1" applyAlignment="1">
      <alignment horizontal="right" vertical="center"/>
    </xf>
    <xf numFmtId="164" fontId="7" fillId="0" borderId="14" xfId="1" applyFont="1" applyFill="1" applyBorder="1" applyAlignment="1">
      <alignment horizontal="right" vertical="center"/>
    </xf>
    <xf numFmtId="0" fontId="13" fillId="0" borderId="21" xfId="0" applyFont="1" applyFill="1" applyBorder="1" applyAlignment="1">
      <alignment wrapText="1"/>
    </xf>
    <xf numFmtId="0" fontId="0" fillId="0" borderId="5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0" xfId="0" applyBorder="1" applyAlignment="1"/>
    <xf numFmtId="4" fontId="0" fillId="8" borderId="10" xfId="0" applyNumberFormat="1" applyFill="1" applyBorder="1" applyAlignment="1">
      <alignment horizontal="right" vertical="center"/>
    </xf>
    <xf numFmtId="0" fontId="28" fillId="0" borderId="0" xfId="0" applyFont="1" applyBorder="1" applyAlignment="1">
      <alignment horizontal="center" vertical="center" wrapText="1"/>
    </xf>
    <xf numFmtId="0" fontId="0" fillId="0" borderId="17" xfId="0" applyBorder="1" applyAlignment="1"/>
    <xf numFmtId="4" fontId="30" fillId="14" borderId="21" xfId="0" applyNumberFormat="1" applyFont="1" applyFill="1" applyBorder="1" applyAlignment="1">
      <alignment horizontal="right" vertical="center"/>
    </xf>
    <xf numFmtId="4" fontId="13" fillId="7" borderId="20" xfId="0" applyNumberFormat="1" applyFont="1" applyFill="1" applyBorder="1" applyAlignment="1">
      <alignment vertical="center"/>
    </xf>
    <xf numFmtId="4" fontId="17" fillId="7" borderId="21" xfId="0" applyNumberFormat="1" applyFont="1" applyFill="1" applyBorder="1" applyAlignment="1">
      <alignment vertical="center" wrapText="1"/>
    </xf>
    <xf numFmtId="4" fontId="8" fillId="7" borderId="21" xfId="0" applyNumberFormat="1" applyFont="1" applyFill="1" applyBorder="1" applyAlignment="1">
      <alignment vertical="center" wrapText="1"/>
    </xf>
    <xf numFmtId="4" fontId="14" fillId="0" borderId="0" xfId="0" applyNumberFormat="1" applyFont="1" applyFill="1" applyBorder="1" applyAlignment="1">
      <alignment horizontal="center" vertical="center"/>
    </xf>
    <xf numFmtId="4" fontId="13" fillId="8" borderId="22" xfId="0" applyNumberFormat="1" applyFont="1" applyFill="1" applyBorder="1" applyAlignment="1">
      <alignment horizontal="right" vertical="center"/>
    </xf>
    <xf numFmtId="4" fontId="4" fillId="8" borderId="23" xfId="0" applyNumberFormat="1" applyFont="1" applyFill="1" applyBorder="1" applyAlignment="1">
      <alignment horizontal="right" vertical="center"/>
    </xf>
    <xf numFmtId="4" fontId="30" fillId="7" borderId="21" xfId="0" applyNumberFormat="1" applyFont="1" applyFill="1" applyBorder="1" applyAlignment="1">
      <alignment horizontal="right" vertical="center"/>
    </xf>
    <xf numFmtId="4" fontId="4" fillId="8" borderId="19" xfId="0" applyNumberFormat="1" applyFont="1" applyFill="1" applyBorder="1" applyAlignment="1">
      <alignment horizontal="right" vertical="center"/>
    </xf>
    <xf numFmtId="4" fontId="8" fillId="0" borderId="25" xfId="0" applyNumberFormat="1" applyFont="1" applyFill="1" applyBorder="1" applyAlignment="1">
      <alignment horizontal="right" vertical="center" wrapText="1"/>
    </xf>
    <xf numFmtId="4" fontId="35" fillId="12" borderId="43" xfId="0" applyNumberFormat="1" applyFont="1" applyFill="1" applyBorder="1" applyAlignment="1">
      <alignment horizontal="right" vertical="center"/>
    </xf>
    <xf numFmtId="4" fontId="10" fillId="7" borderId="14" xfId="0" applyNumberFormat="1" applyFont="1" applyFill="1" applyBorder="1" applyAlignment="1">
      <alignment horizontal="right" vertical="center"/>
    </xf>
    <xf numFmtId="4" fontId="4" fillId="8" borderId="14" xfId="0" applyNumberFormat="1" applyFont="1" applyFill="1" applyBorder="1" applyAlignment="1">
      <alignment horizontal="right" vertical="center"/>
    </xf>
    <xf numFmtId="4" fontId="15" fillId="7" borderId="21" xfId="0" applyNumberFormat="1" applyFont="1" applyFill="1" applyBorder="1" applyAlignment="1">
      <alignment horizontal="right" vertical="center"/>
    </xf>
    <xf numFmtId="4" fontId="31" fillId="7" borderId="21" xfId="0" applyNumberFormat="1" applyFont="1" applyFill="1" applyBorder="1" applyAlignment="1">
      <alignment horizontal="right" vertical="center" wrapText="1"/>
    </xf>
    <xf numFmtId="4" fontId="30" fillId="7" borderId="27" xfId="0" applyNumberFormat="1" applyFont="1" applyFill="1" applyBorder="1" applyAlignment="1">
      <alignment horizontal="right" vertical="center"/>
    </xf>
    <xf numFmtId="4" fontId="13" fillId="0" borderId="10" xfId="0" applyNumberFormat="1" applyFont="1" applyFill="1" applyBorder="1"/>
    <xf numFmtId="4" fontId="33" fillId="0" borderId="27" xfId="0" applyNumberFormat="1" applyFont="1" applyFill="1" applyBorder="1" applyAlignment="1">
      <alignment vertical="center"/>
    </xf>
    <xf numFmtId="4" fontId="4" fillId="13" borderId="22" xfId="0" applyNumberFormat="1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center" vertical="center" wrapText="1"/>
    </xf>
    <xf numFmtId="4" fontId="8" fillId="7" borderId="14" xfId="0" applyNumberFormat="1" applyFont="1" applyFill="1" applyBorder="1"/>
    <xf numFmtId="0" fontId="37" fillId="7" borderId="21" xfId="0" applyFont="1" applyFill="1" applyBorder="1" applyAlignment="1">
      <alignment horizontal="left" vertical="center" wrapText="1"/>
    </xf>
    <xf numFmtId="4" fontId="17" fillId="7" borderId="38" xfId="0" applyNumberFormat="1" applyFont="1" applyFill="1" applyBorder="1" applyAlignment="1">
      <alignment vertical="center" wrapText="1"/>
    </xf>
    <xf numFmtId="4" fontId="4" fillId="8" borderId="48" xfId="0" applyNumberFormat="1" applyFont="1" applyFill="1" applyBorder="1" applyAlignment="1">
      <alignment vertical="center"/>
    </xf>
    <xf numFmtId="4" fontId="13" fillId="8" borderId="48" xfId="0" applyNumberFormat="1" applyFont="1" applyFill="1" applyBorder="1"/>
    <xf numFmtId="4" fontId="4" fillId="7" borderId="14" xfId="0" applyNumberFormat="1" applyFont="1" applyFill="1" applyBorder="1" applyAlignment="1">
      <alignment vertical="center"/>
    </xf>
    <xf numFmtId="4" fontId="4" fillId="8" borderId="14" xfId="0" applyNumberFormat="1" applyFont="1" applyFill="1" applyBorder="1" applyAlignment="1">
      <alignment horizontal="right" vertical="center" wrapText="1"/>
    </xf>
    <xf numFmtId="4" fontId="4" fillId="13" borderId="14" xfId="0" applyNumberFormat="1" applyFont="1" applyFill="1" applyBorder="1" applyAlignment="1">
      <alignment horizontal="right" vertical="center" wrapText="1"/>
    </xf>
    <xf numFmtId="0" fontId="0" fillId="7" borderId="14" xfId="0" applyFill="1" applyBorder="1" applyAlignment="1">
      <alignment vertical="center"/>
    </xf>
    <xf numFmtId="4" fontId="14" fillId="0" borderId="60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49" fontId="0" fillId="0" borderId="23" xfId="0" applyNumberFormat="1" applyFill="1" applyBorder="1" applyAlignment="1">
      <alignment horizontal="center" vertical="center"/>
    </xf>
    <xf numFmtId="49" fontId="8" fillId="0" borderId="23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/>
    </xf>
    <xf numFmtId="49" fontId="0" fillId="0" borderId="23" xfId="0" applyNumberForma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4" fontId="4" fillId="7" borderId="10" xfId="0" applyNumberFormat="1" applyFont="1" applyFill="1" applyBorder="1" applyAlignment="1">
      <alignment vertical="center"/>
    </xf>
    <xf numFmtId="4" fontId="32" fillId="7" borderId="21" xfId="0" applyNumberFormat="1" applyFont="1" applyFill="1" applyBorder="1" applyAlignment="1">
      <alignment horizontal="center" vertical="center" wrapText="1"/>
    </xf>
    <xf numFmtId="4" fontId="32" fillId="7" borderId="14" xfId="0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4" fontId="34" fillId="0" borderId="27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4" fontId="13" fillId="0" borderId="0" xfId="0" applyNumberFormat="1" applyFont="1" applyFill="1" applyBorder="1"/>
    <xf numFmtId="4" fontId="7" fillId="0" borderId="0" xfId="0" applyNumberFormat="1" applyFont="1" applyFill="1" applyBorder="1" applyAlignment="1">
      <alignment horizontal="right" vertical="center"/>
    </xf>
    <xf numFmtId="4" fontId="4" fillId="13" borderId="11" xfId="0" applyNumberFormat="1" applyFont="1" applyFill="1" applyBorder="1" applyAlignment="1">
      <alignment horizontal="right" vertical="center"/>
    </xf>
    <xf numFmtId="0" fontId="0" fillId="8" borderId="25" xfId="0" applyFont="1" applyFill="1" applyBorder="1" applyAlignment="1">
      <alignment horizontal="center" vertical="center" wrapText="1"/>
    </xf>
    <xf numFmtId="0" fontId="0" fillId="8" borderId="21" xfId="0" applyFont="1" applyFill="1" applyBorder="1" applyAlignment="1">
      <alignment horizontal="center" vertical="center" wrapText="1"/>
    </xf>
    <xf numFmtId="0" fontId="0" fillId="8" borderId="21" xfId="0" applyFont="1" applyFill="1" applyBorder="1" applyAlignment="1" applyProtection="1">
      <alignment vertical="center" wrapText="1"/>
      <protection locked="0"/>
    </xf>
    <xf numFmtId="0" fontId="0" fillId="8" borderId="24" xfId="0" applyFill="1" applyBorder="1" applyAlignment="1">
      <alignment horizontal="right" vertical="center"/>
    </xf>
    <xf numFmtId="0" fontId="7" fillId="8" borderId="28" xfId="0" applyFont="1" applyFill="1" applyBorder="1" applyAlignment="1">
      <alignment horizontal="right" vertical="center"/>
    </xf>
    <xf numFmtId="0" fontId="0" fillId="8" borderId="28" xfId="0" applyFill="1" applyBorder="1" applyAlignment="1">
      <alignment horizontal="right" vertical="center"/>
    </xf>
    <xf numFmtId="0" fontId="0" fillId="8" borderId="47" xfId="0" applyFill="1" applyBorder="1" applyAlignment="1">
      <alignment horizontal="right" vertical="center"/>
    </xf>
    <xf numFmtId="0" fontId="0" fillId="8" borderId="23" xfId="0" applyFill="1" applyBorder="1" applyAlignment="1">
      <alignment horizontal="right" vertical="center"/>
    </xf>
    <xf numFmtId="4" fontId="19" fillId="8" borderId="21" xfId="0" applyNumberFormat="1" applyFont="1" applyFill="1" applyBorder="1" applyAlignment="1">
      <alignment horizontal="right" vertical="center" wrapText="1"/>
    </xf>
    <xf numFmtId="4" fontId="9" fillId="8" borderId="21" xfId="0" applyNumberFormat="1" applyFont="1" applyFill="1" applyBorder="1" applyAlignment="1">
      <alignment horizontal="right" vertical="center"/>
    </xf>
    <xf numFmtId="4" fontId="17" fillId="8" borderId="21" xfId="0" applyNumberFormat="1" applyFont="1" applyFill="1" applyBorder="1" applyAlignment="1">
      <alignment horizontal="right" vertical="center"/>
    </xf>
    <xf numFmtId="4" fontId="0" fillId="8" borderId="21" xfId="0" applyNumberFormat="1" applyFill="1" applyBorder="1"/>
    <xf numFmtId="49" fontId="0" fillId="8" borderId="23" xfId="0" applyNumberFormat="1" applyFill="1" applyBorder="1" applyAlignment="1">
      <alignment horizontal="center" vertical="center"/>
    </xf>
    <xf numFmtId="0" fontId="0" fillId="8" borderId="14" xfId="0" applyFont="1" applyFill="1" applyBorder="1" applyAlignment="1">
      <alignment horizontal="left" vertical="center" wrapText="1"/>
    </xf>
    <xf numFmtId="4" fontId="7" fillId="8" borderId="14" xfId="0" applyNumberFormat="1" applyFont="1" applyFill="1" applyBorder="1" applyAlignment="1">
      <alignment horizontal="center" vertical="center" wrapText="1"/>
    </xf>
    <xf numFmtId="4" fontId="0" fillId="8" borderId="21" xfId="0" applyNumberFormat="1" applyFont="1" applyFill="1" applyBorder="1" applyAlignment="1">
      <alignment horizontal="right" vertical="center" wrapText="1"/>
    </xf>
    <xf numFmtId="4" fontId="0" fillId="8" borderId="22" xfId="0" applyNumberFormat="1" applyFont="1" applyFill="1" applyBorder="1" applyAlignment="1">
      <alignment horizontal="right" vertical="center" wrapText="1"/>
    </xf>
    <xf numFmtId="4" fontId="10" fillId="8" borderId="14" xfId="0" applyNumberFormat="1" applyFont="1" applyFill="1" applyBorder="1" applyAlignment="1">
      <alignment horizontal="right" vertical="center"/>
    </xf>
    <xf numFmtId="4" fontId="8" fillId="8" borderId="23" xfId="0" applyNumberFormat="1" applyFont="1" applyFill="1" applyBorder="1" applyAlignment="1">
      <alignment horizontal="right" vertical="center"/>
    </xf>
    <xf numFmtId="4" fontId="7" fillId="8" borderId="21" xfId="1" applyNumberFormat="1" applyFont="1" applyFill="1" applyBorder="1" applyAlignment="1">
      <alignment horizontal="right" vertical="center"/>
    </xf>
    <xf numFmtId="0" fontId="13" fillId="8" borderId="21" xfId="0" applyFont="1" applyFill="1" applyBorder="1" applyAlignment="1">
      <alignment wrapText="1"/>
    </xf>
    <xf numFmtId="0" fontId="0" fillId="8" borderId="21" xfId="0" applyFont="1" applyFill="1" applyBorder="1" applyAlignment="1">
      <alignment horizontal="left" vertical="center" wrapText="1"/>
    </xf>
    <xf numFmtId="4" fontId="7" fillId="8" borderId="21" xfId="0" applyNumberFormat="1" applyFont="1" applyFill="1" applyBorder="1" applyAlignment="1">
      <alignment horizontal="center" vertical="center" wrapText="1"/>
    </xf>
    <xf numFmtId="0" fontId="0" fillId="8" borderId="21" xfId="0" applyFill="1" applyBorder="1" applyAlignment="1">
      <alignment vertical="center" wrapText="1"/>
    </xf>
    <xf numFmtId="4" fontId="0" fillId="8" borderId="14" xfId="0" applyNumberFormat="1" applyFont="1" applyFill="1" applyBorder="1" applyAlignment="1">
      <alignment horizontal="right" vertical="center" wrapText="1"/>
    </xf>
    <xf numFmtId="4" fontId="8" fillId="8" borderId="10" xfId="0" applyNumberFormat="1" applyFont="1" applyFill="1" applyBorder="1" applyAlignment="1">
      <alignment horizontal="right" vertical="center"/>
    </xf>
    <xf numFmtId="4" fontId="30" fillId="8" borderId="21" xfId="0" applyNumberFormat="1" applyFont="1" applyFill="1" applyBorder="1" applyAlignment="1">
      <alignment horizontal="right" vertical="center"/>
    </xf>
    <xf numFmtId="4" fontId="10" fillId="8" borderId="14" xfId="0" applyNumberFormat="1" applyFont="1" applyFill="1" applyBorder="1" applyAlignment="1">
      <alignment horizontal="right" vertical="center" wrapText="1"/>
    </xf>
    <xf numFmtId="4" fontId="4" fillId="8" borderId="14" xfId="1" applyNumberFormat="1" applyFont="1" applyFill="1" applyBorder="1" applyAlignment="1">
      <alignment horizontal="right" vertical="center"/>
    </xf>
    <xf numFmtId="4" fontId="17" fillId="8" borderId="21" xfId="0" applyNumberFormat="1" applyFont="1" applyFill="1" applyBorder="1" applyAlignment="1">
      <alignment horizontal="right" vertical="center" wrapText="1"/>
    </xf>
    <xf numFmtId="49" fontId="0" fillId="8" borderId="23" xfId="0" applyNumberFormat="1" applyFont="1" applyFill="1" applyBorder="1" applyAlignment="1">
      <alignment horizontal="center" vertical="center" wrapText="1"/>
    </xf>
    <xf numFmtId="4" fontId="13" fillId="8" borderId="21" xfId="0" applyNumberFormat="1" applyFont="1" applyFill="1" applyBorder="1" applyAlignment="1">
      <alignment vertical="center"/>
    </xf>
    <xf numFmtId="4" fontId="4" fillId="8" borderId="21" xfId="1" applyNumberFormat="1" applyFont="1" applyFill="1" applyBorder="1" applyAlignment="1">
      <alignment horizontal="right" vertical="center"/>
    </xf>
    <xf numFmtId="0" fontId="13" fillId="8" borderId="21" xfId="0" applyFont="1" applyFill="1" applyBorder="1" applyAlignment="1">
      <alignment vertical="center" wrapText="1"/>
    </xf>
    <xf numFmtId="49" fontId="0" fillId="8" borderId="21" xfId="0" applyNumberFormat="1" applyFont="1" applyFill="1" applyBorder="1" applyAlignment="1">
      <alignment horizontal="center" vertical="center" wrapText="1"/>
    </xf>
    <xf numFmtId="4" fontId="30" fillId="8" borderId="27" xfId="0" applyNumberFormat="1" applyFont="1" applyFill="1" applyBorder="1" applyAlignment="1">
      <alignment horizontal="right" vertical="center"/>
    </xf>
    <xf numFmtId="0" fontId="0" fillId="8" borderId="23" xfId="0" applyFill="1" applyBorder="1" applyAlignment="1">
      <alignment horizontal="center" vertical="center" wrapText="1"/>
    </xf>
    <xf numFmtId="14" fontId="0" fillId="8" borderId="21" xfId="0" applyNumberFormat="1" applyFont="1" applyFill="1" applyBorder="1" applyAlignment="1">
      <alignment horizontal="center" vertical="center" wrapText="1"/>
    </xf>
    <xf numFmtId="0" fontId="18" fillId="8" borderId="21" xfId="0" applyFont="1" applyFill="1" applyBorder="1" applyAlignment="1">
      <alignment horizontal="center" vertical="center" wrapText="1"/>
    </xf>
    <xf numFmtId="4" fontId="17" fillId="8" borderId="21" xfId="0" applyNumberFormat="1" applyFont="1" applyFill="1" applyBorder="1" applyAlignment="1">
      <alignment vertical="center" wrapText="1"/>
    </xf>
    <xf numFmtId="4" fontId="19" fillId="8" borderId="21" xfId="0" applyNumberFormat="1" applyFont="1" applyFill="1" applyBorder="1"/>
    <xf numFmtId="4" fontId="8" fillId="8" borderId="21" xfId="0" applyNumberFormat="1" applyFont="1" applyFill="1" applyBorder="1"/>
    <xf numFmtId="0" fontId="0" fillId="8" borderId="21" xfId="0" applyFill="1" applyBorder="1" applyAlignment="1">
      <alignment wrapText="1"/>
    </xf>
    <xf numFmtId="0" fontId="0" fillId="8" borderId="21" xfId="0" applyFill="1" applyBorder="1"/>
    <xf numFmtId="0" fontId="7" fillId="8" borderId="21" xfId="0" applyFont="1" applyFill="1" applyBorder="1" applyAlignment="1">
      <alignment horizontal="center" vertical="center" wrapText="1"/>
    </xf>
    <xf numFmtId="4" fontId="17" fillId="8" borderId="38" xfId="0" applyNumberFormat="1" applyFont="1" applyFill="1" applyBorder="1" applyAlignment="1">
      <alignment vertical="center" wrapText="1"/>
    </xf>
    <xf numFmtId="4" fontId="13" fillId="8" borderId="10" xfId="0" applyNumberFormat="1" applyFont="1" applyFill="1" applyBorder="1"/>
    <xf numFmtId="4" fontId="4" fillId="8" borderId="22" xfId="0" applyNumberFormat="1" applyFont="1" applyFill="1" applyBorder="1" applyAlignment="1">
      <alignment horizontal="right" vertical="center"/>
    </xf>
    <xf numFmtId="4" fontId="19" fillId="8" borderId="14" xfId="0" applyNumberFormat="1" applyFont="1" applyFill="1" applyBorder="1"/>
    <xf numFmtId="4" fontId="8" fillId="8" borderId="14" xfId="0" applyNumberFormat="1" applyFont="1" applyFill="1" applyBorder="1"/>
    <xf numFmtId="0" fontId="0" fillId="8" borderId="14" xfId="0" applyFill="1" applyBorder="1"/>
    <xf numFmtId="4" fontId="31" fillId="8" borderId="38" xfId="0" applyNumberFormat="1" applyFont="1" applyFill="1" applyBorder="1" applyAlignment="1">
      <alignment vertical="center" wrapText="1"/>
    </xf>
    <xf numFmtId="0" fontId="37" fillId="8" borderId="21" xfId="0" applyFont="1" applyFill="1" applyBorder="1" applyAlignment="1">
      <alignment horizontal="left" vertical="center" wrapText="1"/>
    </xf>
    <xf numFmtId="4" fontId="10" fillId="8" borderId="21" xfId="0" applyNumberFormat="1" applyFont="1" applyFill="1" applyBorder="1" applyAlignment="1">
      <alignment vertical="center" wrapText="1"/>
    </xf>
    <xf numFmtId="49" fontId="0" fillId="8" borderId="51" xfId="0" applyNumberFormat="1" applyFill="1" applyBorder="1" applyAlignment="1">
      <alignment horizontal="center" vertical="center" wrapText="1"/>
    </xf>
    <xf numFmtId="0" fontId="0" fillId="8" borderId="20" xfId="0" applyFill="1" applyBorder="1" applyAlignment="1">
      <alignment horizontal="left" vertical="center" wrapText="1"/>
    </xf>
    <xf numFmtId="0" fontId="7" fillId="8" borderId="20" xfId="0" applyFont="1" applyFill="1" applyBorder="1" applyAlignment="1">
      <alignment horizontal="center" vertical="center" wrapText="1"/>
    </xf>
    <xf numFmtId="49" fontId="7" fillId="8" borderId="20" xfId="0" applyNumberFormat="1" applyFont="1" applyFill="1" applyBorder="1" applyAlignment="1">
      <alignment horizontal="center" vertical="center" wrapText="1"/>
    </xf>
    <xf numFmtId="4" fontId="13" fillId="8" borderId="20" xfId="0" applyNumberFormat="1" applyFont="1" applyFill="1" applyBorder="1" applyAlignment="1">
      <alignment horizontal="center" vertical="center" wrapText="1"/>
    </xf>
    <xf numFmtId="4" fontId="32" fillId="8" borderId="20" xfId="0" applyNumberFormat="1" applyFont="1" applyFill="1" applyBorder="1" applyAlignment="1">
      <alignment horizontal="center" vertical="center" wrapText="1"/>
    </xf>
    <xf numFmtId="4" fontId="10" fillId="8" borderId="20" xfId="0" applyNumberFormat="1" applyFont="1" applyFill="1" applyBorder="1" applyAlignment="1">
      <alignment horizontal="right" vertical="center" wrapText="1"/>
    </xf>
    <xf numFmtId="0" fontId="0" fillId="8" borderId="20" xfId="0" applyFill="1" applyBorder="1" applyAlignment="1">
      <alignment vertical="center"/>
    </xf>
    <xf numFmtId="49" fontId="0" fillId="8" borderId="23" xfId="0" applyNumberFormat="1" applyFill="1" applyBorder="1" applyAlignment="1">
      <alignment horizontal="center" vertical="center" wrapText="1"/>
    </xf>
    <xf numFmtId="0" fontId="0" fillId="8" borderId="21" xfId="0" applyFill="1" applyBorder="1" applyAlignment="1">
      <alignment horizontal="left" vertical="center" wrapText="1"/>
    </xf>
    <xf numFmtId="49" fontId="7" fillId="8" borderId="21" xfId="0" applyNumberFormat="1" applyFont="1" applyFill="1" applyBorder="1" applyAlignment="1">
      <alignment horizontal="center" vertical="center" wrapText="1"/>
    </xf>
    <xf numFmtId="4" fontId="13" fillId="8" borderId="21" xfId="0" applyNumberFormat="1" applyFont="1" applyFill="1" applyBorder="1" applyAlignment="1">
      <alignment horizontal="center" vertical="center" wrapText="1"/>
    </xf>
    <xf numFmtId="4" fontId="32" fillId="8" borderId="21" xfId="0" applyNumberFormat="1" applyFont="1" applyFill="1" applyBorder="1" applyAlignment="1">
      <alignment horizontal="center" vertical="center" wrapText="1"/>
    </xf>
    <xf numFmtId="0" fontId="0" fillId="8" borderId="21" xfId="0" applyFill="1" applyBorder="1" applyAlignment="1">
      <alignment vertical="center"/>
    </xf>
    <xf numFmtId="14" fontId="23" fillId="8" borderId="21" xfId="0" applyNumberFormat="1" applyFont="1" applyFill="1" applyBorder="1" applyAlignment="1">
      <alignment horizontal="center" vertical="center" wrapText="1"/>
    </xf>
    <xf numFmtId="4" fontId="33" fillId="0" borderId="27" xfId="0" applyNumberFormat="1" applyFont="1" applyFill="1" applyBorder="1"/>
    <xf numFmtId="4" fontId="13" fillId="0" borderId="14" xfId="0" applyNumberFormat="1" applyFont="1" applyFill="1" applyBorder="1" applyAlignment="1">
      <alignment horizontal="right" vertical="center"/>
    </xf>
    <xf numFmtId="4" fontId="13" fillId="0" borderId="21" xfId="0" applyNumberFormat="1" applyFont="1" applyFill="1" applyBorder="1" applyAlignment="1">
      <alignment horizontal="right" vertical="center"/>
    </xf>
    <xf numFmtId="49" fontId="0" fillId="12" borderId="21" xfId="0" applyNumberFormat="1" applyFont="1" applyFill="1" applyBorder="1" applyAlignment="1">
      <alignment horizontal="center" vertical="center" wrapText="1"/>
    </xf>
    <xf numFmtId="4" fontId="7" fillId="12" borderId="14" xfId="0" applyNumberFormat="1" applyFont="1" applyFill="1" applyBorder="1" applyAlignment="1">
      <alignment horizontal="center" vertical="center" wrapText="1"/>
    </xf>
    <xf numFmtId="4" fontId="0" fillId="12" borderId="14" xfId="0" applyNumberFormat="1" applyFont="1" applyFill="1" applyBorder="1" applyAlignment="1">
      <alignment horizontal="right" vertical="center" wrapText="1"/>
    </xf>
    <xf numFmtId="4" fontId="10" fillId="12" borderId="14" xfId="0" applyNumberFormat="1" applyFont="1" applyFill="1" applyBorder="1" applyAlignment="1">
      <alignment horizontal="right" vertical="center"/>
    </xf>
    <xf numFmtId="4" fontId="8" fillId="12" borderId="21" xfId="0" applyNumberFormat="1" applyFont="1" applyFill="1" applyBorder="1" applyAlignment="1">
      <alignment horizontal="right" vertical="center"/>
    </xf>
    <xf numFmtId="4" fontId="8" fillId="12" borderId="10" xfId="0" applyNumberFormat="1" applyFont="1" applyFill="1" applyBorder="1" applyAlignment="1">
      <alignment horizontal="right" vertical="center"/>
    </xf>
    <xf numFmtId="4" fontId="30" fillId="12" borderId="27" xfId="0" applyNumberFormat="1" applyFont="1" applyFill="1" applyBorder="1" applyAlignment="1">
      <alignment horizontal="right" vertical="center"/>
    </xf>
    <xf numFmtId="4" fontId="4" fillId="12" borderId="14" xfId="0" applyNumberFormat="1" applyFont="1" applyFill="1" applyBorder="1" applyAlignment="1">
      <alignment horizontal="right" vertical="center"/>
    </xf>
    <xf numFmtId="4" fontId="13" fillId="12" borderId="21" xfId="0" applyNumberFormat="1" applyFont="1" applyFill="1" applyBorder="1" applyAlignment="1">
      <alignment horizontal="right" vertical="center"/>
    </xf>
    <xf numFmtId="4" fontId="4" fillId="12" borderId="21" xfId="0" applyNumberFormat="1" applyFont="1" applyFill="1" applyBorder="1" applyAlignment="1">
      <alignment horizontal="right" vertical="center"/>
    </xf>
    <xf numFmtId="4" fontId="10" fillId="12" borderId="21" xfId="0" applyNumberFormat="1" applyFont="1" applyFill="1" applyBorder="1" applyAlignment="1">
      <alignment horizontal="right" vertical="center" wrapText="1"/>
    </xf>
    <xf numFmtId="4" fontId="4" fillId="12" borderId="14" xfId="1" applyNumberFormat="1" applyFont="1" applyFill="1" applyBorder="1" applyAlignment="1">
      <alignment horizontal="right" vertical="center"/>
    </xf>
    <xf numFmtId="0" fontId="13" fillId="12" borderId="21" xfId="0" applyFont="1" applyFill="1" applyBorder="1" applyAlignment="1">
      <alignment wrapText="1"/>
    </xf>
    <xf numFmtId="0" fontId="0" fillId="12" borderId="0" xfId="0" applyFill="1"/>
    <xf numFmtId="49" fontId="0" fillId="11" borderId="21" xfId="0" applyNumberFormat="1" applyFont="1" applyFill="1" applyBorder="1" applyAlignment="1">
      <alignment horizontal="center" vertical="center" wrapText="1"/>
    </xf>
    <xf numFmtId="49" fontId="0" fillId="11" borderId="23" xfId="0" applyNumberFormat="1" applyFill="1" applyBorder="1" applyAlignment="1">
      <alignment horizontal="center" vertical="center"/>
    </xf>
    <xf numFmtId="0" fontId="13" fillId="12" borderId="14" xfId="0" applyFont="1" applyFill="1" applyBorder="1" applyAlignment="1">
      <alignment horizontal="left" vertical="center" wrapText="1"/>
    </xf>
    <xf numFmtId="49" fontId="0" fillId="9" borderId="47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9" borderId="24" xfId="0" applyNumberFormat="1" applyFont="1" applyFill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4" fontId="13" fillId="9" borderId="14" xfId="0" applyNumberFormat="1" applyFont="1" applyFill="1" applyBorder="1" applyAlignment="1">
      <alignment horizontal="right" vertical="center" wrapText="1"/>
    </xf>
    <xf numFmtId="0" fontId="13" fillId="0" borderId="25" xfId="0" applyFont="1" applyBorder="1" applyAlignment="1">
      <alignment horizontal="right" vertical="center"/>
    </xf>
    <xf numFmtId="4" fontId="0" fillId="9" borderId="14" xfId="0" applyNumberFormat="1" applyFont="1" applyFill="1" applyBorder="1" applyAlignment="1">
      <alignment horizontal="right" vertical="center" wrapText="1"/>
    </xf>
    <xf numFmtId="0" fontId="0" fillId="0" borderId="25" xfId="0" applyBorder="1" applyAlignment="1">
      <alignment horizontal="right" vertical="center" wrapText="1"/>
    </xf>
    <xf numFmtId="4" fontId="13" fillId="9" borderId="14" xfId="0" applyNumberFormat="1" applyFont="1" applyFill="1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4" fontId="8" fillId="7" borderId="14" xfId="0" applyNumberFormat="1" applyFont="1" applyFill="1" applyBorder="1" applyAlignment="1">
      <alignment horizontal="right" vertical="center"/>
    </xf>
    <xf numFmtId="0" fontId="0" fillId="7" borderId="25" xfId="0" applyFill="1" applyBorder="1" applyAlignment="1">
      <alignment horizontal="right" vertical="center"/>
    </xf>
    <xf numFmtId="49" fontId="0" fillId="7" borderId="14" xfId="0" applyNumberFormat="1" applyFill="1" applyBorder="1" applyAlignment="1">
      <alignment horizontal="center" vertical="center"/>
    </xf>
    <xf numFmtId="49" fontId="0" fillId="7" borderId="25" xfId="0" applyNumberFormat="1" applyFill="1" applyBorder="1" applyAlignment="1">
      <alignment horizontal="center" vertical="center"/>
    </xf>
    <xf numFmtId="0" fontId="0" fillId="7" borderId="22" xfId="0" applyFont="1" applyFill="1" applyBorder="1" applyAlignment="1">
      <alignment horizontal="center" vertical="center" wrapText="1"/>
    </xf>
    <xf numFmtId="0" fontId="0" fillId="7" borderId="23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22" xfId="0" applyFont="1" applyFill="1" applyBorder="1" applyAlignment="1">
      <alignment horizontal="center" vertical="center" wrapText="1"/>
    </xf>
    <xf numFmtId="0" fontId="0" fillId="4" borderId="23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18" xfId="0" applyBorder="1" applyAlignment="1"/>
    <xf numFmtId="0" fontId="0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8" borderId="41" xfId="0" applyFont="1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17" xfId="0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8" borderId="42" xfId="0" applyFont="1" applyFill="1" applyBorder="1" applyAlignment="1">
      <alignment horizontal="center" vertical="center" wrapText="1"/>
    </xf>
    <xf numFmtId="0" fontId="0" fillId="8" borderId="26" xfId="0" applyFill="1" applyBorder="1" applyAlignment="1">
      <alignment horizontal="center" vertical="center" wrapText="1"/>
    </xf>
    <xf numFmtId="0" fontId="0" fillId="8" borderId="37" xfId="0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7" borderId="22" xfId="0" applyFill="1" applyBorder="1" applyAlignment="1">
      <alignment horizontal="center" vertical="center" wrapText="1"/>
    </xf>
    <xf numFmtId="0" fontId="0" fillId="7" borderId="23" xfId="0" applyFill="1" applyBorder="1" applyAlignment="1">
      <alignment horizontal="center" vertical="center" wrapText="1"/>
    </xf>
    <xf numFmtId="4" fontId="7" fillId="7" borderId="24" xfId="0" applyNumberFormat="1" applyFont="1" applyFill="1" applyBorder="1" applyAlignment="1">
      <alignment horizontal="center" vertical="center" wrapText="1"/>
    </xf>
    <xf numFmtId="4" fontId="7" fillId="7" borderId="26" xfId="0" applyNumberFormat="1" applyFont="1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38" xfId="0" applyFill="1" applyBorder="1" applyAlignment="1">
      <alignment horizontal="center" vertical="center" wrapText="1"/>
    </xf>
    <xf numFmtId="0" fontId="0" fillId="4" borderId="24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 wrapText="1"/>
    </xf>
    <xf numFmtId="0" fontId="0" fillId="7" borderId="25" xfId="0" applyFont="1" applyFill="1" applyBorder="1" applyAlignment="1">
      <alignment horizontal="center" vertical="center" wrapText="1"/>
    </xf>
    <xf numFmtId="0" fontId="0" fillId="7" borderId="25" xfId="0" applyFill="1" applyBorder="1" applyAlignment="1">
      <alignment horizontal="center" vertical="center" wrapText="1"/>
    </xf>
    <xf numFmtId="0" fontId="0" fillId="7" borderId="27" xfId="0" applyFont="1" applyFill="1" applyBorder="1" applyAlignment="1">
      <alignment horizontal="center" vertical="center" wrapText="1"/>
    </xf>
    <xf numFmtId="49" fontId="7" fillId="7" borderId="14" xfId="0" applyNumberFormat="1" applyFont="1" applyFill="1" applyBorder="1" applyAlignment="1" applyProtection="1">
      <alignment horizontal="right" vertical="center" wrapText="1"/>
      <protection locked="0"/>
    </xf>
    <xf numFmtId="49" fontId="7" fillId="7" borderId="25" xfId="0" applyNumberFormat="1" applyFont="1" applyFill="1" applyBorder="1" applyAlignment="1">
      <alignment horizontal="right" vertical="center" wrapText="1"/>
    </xf>
    <xf numFmtId="4" fontId="7" fillId="7" borderId="14" xfId="0" applyNumberFormat="1" applyFont="1" applyFill="1" applyBorder="1" applyAlignment="1" applyProtection="1">
      <alignment horizontal="right" vertical="center" wrapText="1"/>
      <protection locked="0"/>
    </xf>
    <xf numFmtId="0" fontId="7" fillId="7" borderId="25" xfId="0" applyFont="1" applyFill="1" applyBorder="1" applyAlignment="1">
      <alignment horizontal="right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5" xfId="0" applyBorder="1" applyAlignment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4" fontId="7" fillId="9" borderId="14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9" borderId="47" xfId="0" applyFont="1" applyFill="1" applyBorder="1" applyAlignment="1">
      <alignment horizontal="center" vertical="center" wrapText="1"/>
    </xf>
    <xf numFmtId="0" fontId="0" fillId="9" borderId="1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7" fillId="0" borderId="25" xfId="0" applyNumberFormat="1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7" borderId="24" xfId="0" applyFont="1" applyFill="1" applyBorder="1" applyAlignment="1">
      <alignment horizontal="center" vertical="center" wrapText="1"/>
    </xf>
    <xf numFmtId="0" fontId="0" fillId="7" borderId="19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9" borderId="24" xfId="0" applyFont="1" applyFill="1" applyBorder="1" applyAlignment="1">
      <alignment horizontal="center" vertical="center" wrapText="1"/>
    </xf>
    <xf numFmtId="0" fontId="0" fillId="8" borderId="22" xfId="0" applyFont="1" applyFill="1" applyBorder="1" applyAlignment="1">
      <alignment horizontal="center" vertical="center" wrapText="1"/>
    </xf>
    <xf numFmtId="0" fontId="0" fillId="8" borderId="23" xfId="0" applyFont="1" applyFill="1" applyBorder="1" applyAlignment="1">
      <alignment horizontal="center" vertical="center" wrapText="1"/>
    </xf>
    <xf numFmtId="0" fontId="0" fillId="8" borderId="23" xfId="0" applyFill="1" applyBorder="1" applyAlignment="1">
      <alignment horizontal="center" vertical="center" wrapText="1"/>
    </xf>
    <xf numFmtId="4" fontId="15" fillId="8" borderId="1" xfId="0" applyNumberFormat="1" applyFont="1" applyFill="1" applyBorder="1" applyAlignment="1">
      <alignment horizontal="center" vertical="center" wrapText="1"/>
    </xf>
    <xf numFmtId="0" fontId="7" fillId="8" borderId="32" xfId="0" applyFont="1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 wrapText="1"/>
    </xf>
    <xf numFmtId="0" fontId="0" fillId="8" borderId="34" xfId="0" applyFill="1" applyBorder="1" applyAlignment="1">
      <alignment horizontal="center" vertical="center" wrapText="1"/>
    </xf>
    <xf numFmtId="0" fontId="0" fillId="0" borderId="61" xfId="0" applyFont="1" applyFill="1" applyBorder="1" applyAlignment="1">
      <alignment horizontal="center" vertical="center" wrapText="1"/>
    </xf>
    <xf numFmtId="0" fontId="0" fillId="0" borderId="51" xfId="0" applyFont="1" applyFill="1" applyBorder="1" applyAlignment="1">
      <alignment horizontal="center" vertical="center" wrapText="1"/>
    </xf>
    <xf numFmtId="0" fontId="7" fillId="4" borderId="49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13" borderId="55" xfId="0" applyFont="1" applyFill="1" applyBorder="1" applyAlignment="1">
      <alignment horizontal="center" vertical="center" wrapText="1"/>
    </xf>
    <xf numFmtId="0" fontId="0" fillId="13" borderId="12" xfId="0" applyFill="1" applyBorder="1" applyAlignment="1">
      <alignment horizontal="center" vertical="center" wrapText="1"/>
    </xf>
    <xf numFmtId="0" fontId="0" fillId="13" borderId="18" xfId="0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textRotation="45" wrapText="1"/>
    </xf>
    <xf numFmtId="0" fontId="0" fillId="0" borderId="13" xfId="0" applyBorder="1" applyAlignment="1">
      <alignment horizontal="center" vertical="center" textRotation="45" wrapText="1"/>
    </xf>
    <xf numFmtId="0" fontId="7" fillId="4" borderId="10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7" fillId="8" borderId="56" xfId="0" applyFont="1" applyFill="1" applyBorder="1" applyAlignment="1">
      <alignment horizontal="center" vertical="center" wrapText="1"/>
    </xf>
    <xf numFmtId="0" fontId="0" fillId="8" borderId="57" xfId="0" applyFill="1" applyBorder="1" applyAlignment="1">
      <alignment horizontal="center" vertical="center" wrapText="1"/>
    </xf>
    <xf numFmtId="0" fontId="0" fillId="8" borderId="58" xfId="0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4" fontId="14" fillId="8" borderId="52" xfId="0" applyNumberFormat="1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8" borderId="22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4" fillId="5" borderId="4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4" fontId="14" fillId="8" borderId="62" xfId="0" applyNumberFormat="1" applyFont="1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8" borderId="20" xfId="0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45" wrapText="1"/>
    </xf>
    <xf numFmtId="0" fontId="0" fillId="0" borderId="38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4" fillId="5" borderId="4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49" fontId="0" fillId="16" borderId="19" xfId="0" applyNumberFormat="1" applyFill="1" applyBorder="1" applyAlignment="1">
      <alignment horizontal="center" vertical="center" textRotation="255"/>
    </xf>
    <xf numFmtId="49" fontId="0" fillId="16" borderId="11" xfId="0" applyNumberFormat="1" applyFill="1" applyBorder="1" applyAlignment="1">
      <alignment horizontal="center" vertical="center" textRotation="255"/>
    </xf>
    <xf numFmtId="4" fontId="7" fillId="0" borderId="24" xfId="0" applyNumberFormat="1" applyFont="1" applyFill="1" applyBorder="1" applyAlignment="1">
      <alignment horizontal="center" vertical="center" wrapText="1"/>
    </xf>
    <xf numFmtId="4" fontId="7" fillId="0" borderId="26" xfId="0" applyNumberFormat="1" applyFont="1" applyFill="1" applyBorder="1" applyAlignment="1">
      <alignment horizontal="center" vertical="center" wrapText="1"/>
    </xf>
    <xf numFmtId="0" fontId="13" fillId="8" borderId="14" xfId="0" applyFont="1" applyFill="1" applyBorder="1" applyAlignment="1">
      <alignment horizontal="left" vertical="center" wrapText="1"/>
    </xf>
    <xf numFmtId="4" fontId="15" fillId="8" borderId="27" xfId="0" applyNumberFormat="1" applyFont="1" applyFill="1" applyBorder="1" applyAlignment="1">
      <alignment horizontal="right" vertical="center"/>
    </xf>
    <xf numFmtId="0" fontId="0" fillId="8" borderId="0" xfId="0" applyFont="1" applyFill="1"/>
    <xf numFmtId="0" fontId="0" fillId="11" borderId="21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55"/>
  <sheetViews>
    <sheetView zoomScaleNormal="100" workbookViewId="0">
      <pane ySplit="1" topLeftCell="A92" activePane="bottomLeft" state="frozen"/>
      <selection pane="bottomLeft" activeCell="G11" sqref="G11:H11"/>
    </sheetView>
  </sheetViews>
  <sheetFormatPr defaultRowHeight="12.75" x14ac:dyDescent="0.2"/>
  <cols>
    <col min="2" max="2" width="4.28515625" customWidth="1"/>
    <col min="3" max="3" width="5.85546875" customWidth="1"/>
    <col min="4" max="4" width="43.42578125" customWidth="1"/>
    <col min="5" max="5" width="14.42578125" customWidth="1"/>
    <col min="6" max="6" width="18" customWidth="1"/>
    <col min="7" max="7" width="21.7109375" customWidth="1"/>
    <col min="8" max="8" width="20.7109375" customWidth="1"/>
    <col min="9" max="9" width="21.42578125" customWidth="1"/>
    <col min="10" max="10" width="15.7109375" customWidth="1"/>
    <col min="11" max="11" width="24.42578125" customWidth="1"/>
    <col min="12" max="12" width="18.28515625" customWidth="1"/>
    <col min="13" max="15" width="15.7109375" customWidth="1"/>
    <col min="16" max="16" width="18.7109375" customWidth="1"/>
    <col min="17" max="17" width="18.7109375" style="88" customWidth="1"/>
    <col min="18" max="20" width="18.7109375" customWidth="1"/>
    <col min="21" max="21" width="43.140625" customWidth="1"/>
    <col min="22" max="22" width="13.85546875" customWidth="1"/>
    <col min="23" max="23" width="26" customWidth="1"/>
    <col min="24" max="27" width="20.7109375" customWidth="1"/>
  </cols>
  <sheetData>
    <row r="1" spans="1:23" ht="39.75" customHeight="1" thickBot="1" x14ac:dyDescent="0.25">
      <c r="A1" s="518" t="s">
        <v>65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  <c r="N1" s="519"/>
      <c r="O1" s="519"/>
      <c r="P1" s="519"/>
      <c r="Q1" s="519"/>
      <c r="R1" s="28"/>
      <c r="S1" s="28"/>
      <c r="T1" s="28"/>
    </row>
    <row r="2" spans="1:23" ht="21.75" customHeight="1" thickTop="1" thickBot="1" x14ac:dyDescent="0.25">
      <c r="A2" s="520" t="s">
        <v>66</v>
      </c>
      <c r="B2" s="521"/>
      <c r="C2" s="521"/>
      <c r="D2" s="522"/>
      <c r="E2" s="505" t="s">
        <v>1</v>
      </c>
      <c r="F2" s="523" t="s">
        <v>2</v>
      </c>
      <c r="G2" s="524"/>
      <c r="H2" s="524"/>
      <c r="I2" s="524"/>
      <c r="J2" s="525"/>
      <c r="K2" s="526" t="s">
        <v>3</v>
      </c>
      <c r="L2" s="527"/>
      <c r="M2" s="527"/>
      <c r="N2" s="527"/>
      <c r="O2" s="528"/>
      <c r="P2" s="515" t="s">
        <v>79</v>
      </c>
      <c r="Q2" s="529" t="s">
        <v>78</v>
      </c>
      <c r="R2" s="532" t="s">
        <v>4</v>
      </c>
      <c r="S2" s="533"/>
      <c r="T2" s="534"/>
      <c r="U2" s="509" t="s">
        <v>5</v>
      </c>
    </row>
    <row r="3" spans="1:23" ht="21" customHeight="1" thickTop="1" x14ac:dyDescent="0.2">
      <c r="A3" s="494" t="s">
        <v>6</v>
      </c>
      <c r="B3" s="512" t="s">
        <v>7</v>
      </c>
      <c r="C3" s="513"/>
      <c r="D3" s="499" t="s">
        <v>8</v>
      </c>
      <c r="E3" s="506"/>
      <c r="F3" s="499" t="s">
        <v>9</v>
      </c>
      <c r="G3" s="499" t="s">
        <v>10</v>
      </c>
      <c r="H3" s="499" t="s">
        <v>11</v>
      </c>
      <c r="I3" s="499" t="s">
        <v>12</v>
      </c>
      <c r="J3" s="499" t="s">
        <v>13</v>
      </c>
      <c r="K3" s="514" t="s">
        <v>62</v>
      </c>
      <c r="L3" s="514" t="s">
        <v>14</v>
      </c>
      <c r="M3" s="514" t="s">
        <v>15</v>
      </c>
      <c r="N3" s="514" t="s">
        <v>16</v>
      </c>
      <c r="O3" s="514" t="s">
        <v>95</v>
      </c>
      <c r="P3" s="516"/>
      <c r="Q3" s="530"/>
      <c r="R3" s="496" t="s">
        <v>18</v>
      </c>
      <c r="S3" s="496" t="s">
        <v>19</v>
      </c>
      <c r="T3" s="496" t="s">
        <v>20</v>
      </c>
      <c r="U3" s="510"/>
    </row>
    <row r="4" spans="1:23" ht="27" customHeight="1" thickBot="1" x14ac:dyDescent="0.3">
      <c r="A4" s="495"/>
      <c r="B4" s="498"/>
      <c r="C4" s="498"/>
      <c r="D4" s="498"/>
      <c r="E4" s="507"/>
      <c r="F4" s="498"/>
      <c r="G4" s="498"/>
      <c r="H4" s="498"/>
      <c r="I4" s="498"/>
      <c r="J4" s="498"/>
      <c r="K4" s="498"/>
      <c r="L4" s="498"/>
      <c r="M4" s="498"/>
      <c r="N4" s="498"/>
      <c r="O4" s="498"/>
      <c r="P4" s="517"/>
      <c r="Q4" s="531"/>
      <c r="R4" s="498"/>
      <c r="S4" s="498"/>
      <c r="T4" s="498"/>
      <c r="U4" s="511"/>
      <c r="W4" s="1"/>
    </row>
    <row r="5" spans="1:23" s="51" customFormat="1" ht="51.75" customHeight="1" thickTop="1" x14ac:dyDescent="0.25">
      <c r="A5" s="32"/>
      <c r="B5" s="539">
        <v>1</v>
      </c>
      <c r="C5" s="540"/>
      <c r="D5" s="33" t="s">
        <v>61</v>
      </c>
      <c r="E5" s="37" t="s">
        <v>52</v>
      </c>
      <c r="F5" s="34">
        <v>43186</v>
      </c>
      <c r="G5" s="38"/>
      <c r="H5" s="35"/>
      <c r="I5" s="39"/>
      <c r="J5" s="35"/>
      <c r="K5" s="46">
        <v>993119.23</v>
      </c>
      <c r="L5" s="47"/>
      <c r="M5" s="47"/>
      <c r="N5" s="48">
        <f>K5-L5</f>
        <v>993119.23</v>
      </c>
      <c r="O5" s="47"/>
      <c r="P5" s="81">
        <f>K5-T5+(0.05*R5)</f>
        <v>220269.302</v>
      </c>
      <c r="Q5" s="81">
        <f>K5</f>
        <v>993119.23</v>
      </c>
      <c r="R5" s="49">
        <f>T5</f>
        <v>813526.24</v>
      </c>
      <c r="S5" s="50"/>
      <c r="T5" s="49">
        <v>813526.24</v>
      </c>
      <c r="U5" s="128" t="s">
        <v>97</v>
      </c>
      <c r="W5" s="52"/>
    </row>
    <row r="6" spans="1:23" s="51" customFormat="1" ht="31.5" customHeight="1" x14ac:dyDescent="0.25">
      <c r="A6" s="32"/>
      <c r="B6" s="535">
        <v>2</v>
      </c>
      <c r="C6" s="550"/>
      <c r="D6" s="33" t="s">
        <v>99</v>
      </c>
      <c r="E6" s="127">
        <v>43200</v>
      </c>
      <c r="F6" s="34"/>
      <c r="G6" s="38"/>
      <c r="H6" s="35"/>
      <c r="I6" s="39"/>
      <c r="J6" s="35"/>
      <c r="K6" s="46">
        <v>100</v>
      </c>
      <c r="L6" s="47"/>
      <c r="M6" s="47"/>
      <c r="N6" s="48"/>
      <c r="O6" s="47"/>
      <c r="P6" s="81">
        <f>0.05*Q6</f>
        <v>20000</v>
      </c>
      <c r="Q6" s="81">
        <f>T6</f>
        <v>400000</v>
      </c>
      <c r="R6" s="49"/>
      <c r="S6" s="50"/>
      <c r="T6" s="49">
        <v>400000</v>
      </c>
      <c r="U6" s="128" t="s">
        <v>100</v>
      </c>
      <c r="W6" s="52"/>
    </row>
    <row r="7" spans="1:23" s="51" customFormat="1" ht="32.1" customHeight="1" x14ac:dyDescent="0.2">
      <c r="A7" s="40"/>
      <c r="B7" s="535">
        <v>3</v>
      </c>
      <c r="C7" s="536"/>
      <c r="D7" s="41" t="s">
        <v>21</v>
      </c>
      <c r="E7" s="42" t="s">
        <v>46</v>
      </c>
      <c r="F7" s="43">
        <v>43133</v>
      </c>
      <c r="G7" s="44"/>
      <c r="H7" s="45"/>
      <c r="I7" s="36"/>
      <c r="J7" s="45"/>
      <c r="K7" s="46">
        <v>744651.18</v>
      </c>
      <c r="L7" s="48">
        <v>744651.18</v>
      </c>
      <c r="M7" s="48">
        <v>241382.46</v>
      </c>
      <c r="N7" s="48">
        <f>K7-L7</f>
        <v>0</v>
      </c>
      <c r="O7" s="48">
        <v>100000</v>
      </c>
      <c r="P7" s="81">
        <f>K7-M7-O7-S7</f>
        <v>143268.72000000009</v>
      </c>
      <c r="Q7" s="81">
        <f>K7-M7</f>
        <v>503268.72000000009</v>
      </c>
      <c r="R7" s="48"/>
      <c r="S7" s="48">
        <v>260000</v>
      </c>
      <c r="T7" s="46"/>
      <c r="U7" s="53" t="s">
        <v>94</v>
      </c>
    </row>
    <row r="8" spans="1:23" s="51" customFormat="1" ht="32.1" customHeight="1" x14ac:dyDescent="0.2">
      <c r="A8" s="40"/>
      <c r="B8" s="535">
        <v>4</v>
      </c>
      <c r="C8" s="536"/>
      <c r="D8" s="41" t="s">
        <v>22</v>
      </c>
      <c r="E8" s="42" t="s">
        <v>54</v>
      </c>
      <c r="F8" s="54"/>
      <c r="G8" s="44"/>
      <c r="H8" s="45"/>
      <c r="I8" s="36"/>
      <c r="J8" s="45"/>
      <c r="K8" s="46">
        <v>35000</v>
      </c>
      <c r="L8" s="55"/>
      <c r="M8" s="48"/>
      <c r="N8" s="48"/>
      <c r="O8" s="48"/>
      <c r="P8" s="81">
        <f>Q8</f>
        <v>5053.0099999999984</v>
      </c>
      <c r="Q8" s="81">
        <f>K8-R8</f>
        <v>5053.0099999999984</v>
      </c>
      <c r="R8" s="48">
        <f>T8</f>
        <v>29946.99</v>
      </c>
      <c r="S8" s="56"/>
      <c r="T8" s="46">
        <v>29946.99</v>
      </c>
      <c r="U8" s="41" t="s">
        <v>101</v>
      </c>
    </row>
    <row r="9" spans="1:23" s="51" customFormat="1" ht="32.1" customHeight="1" x14ac:dyDescent="0.2">
      <c r="A9" s="129"/>
      <c r="B9" s="535">
        <v>5</v>
      </c>
      <c r="C9" s="536"/>
      <c r="D9" s="57" t="s">
        <v>23</v>
      </c>
      <c r="E9" s="42" t="s">
        <v>47</v>
      </c>
      <c r="F9" s="43">
        <v>43166</v>
      </c>
      <c r="G9" s="44"/>
      <c r="H9" s="58"/>
      <c r="I9" s="36"/>
      <c r="J9" s="45"/>
      <c r="K9" s="46">
        <v>1248490.6399999999</v>
      </c>
      <c r="L9" s="48">
        <f>K9</f>
        <v>1248490.6399999999</v>
      </c>
      <c r="M9" s="48">
        <v>341652.55</v>
      </c>
      <c r="N9" s="48">
        <f>K9-L9</f>
        <v>0</v>
      </c>
      <c r="O9" s="48">
        <v>458347.45</v>
      </c>
      <c r="P9" s="81">
        <f>K9-M9-S9-O9</f>
        <v>313490.63999999984</v>
      </c>
      <c r="Q9" s="81">
        <f>K9-M9</f>
        <v>906838.08999999985</v>
      </c>
      <c r="R9" s="48"/>
      <c r="S9" s="48">
        <v>135000</v>
      </c>
      <c r="T9" s="46"/>
      <c r="U9" s="53" t="s">
        <v>96</v>
      </c>
    </row>
    <row r="10" spans="1:23" s="187" customFormat="1" ht="32.1" customHeight="1" x14ac:dyDescent="0.2">
      <c r="A10" s="189"/>
      <c r="B10" s="541">
        <v>6</v>
      </c>
      <c r="C10" s="542"/>
      <c r="D10" s="190" t="s">
        <v>24</v>
      </c>
      <c r="E10" s="180" t="s">
        <v>49</v>
      </c>
      <c r="F10" s="191" t="s">
        <v>59</v>
      </c>
      <c r="G10" s="192"/>
      <c r="H10" s="192"/>
      <c r="I10" s="192"/>
      <c r="J10" s="193"/>
      <c r="K10" s="182">
        <v>647988</v>
      </c>
      <c r="L10" s="185">
        <v>647988</v>
      </c>
      <c r="M10" s="185">
        <v>218952.56</v>
      </c>
      <c r="N10" s="185">
        <f>K10-L10</f>
        <v>0</v>
      </c>
      <c r="O10" s="185">
        <v>0</v>
      </c>
      <c r="P10" s="185">
        <v>0</v>
      </c>
      <c r="Q10" s="185">
        <f>K10-M10</f>
        <v>429035.44</v>
      </c>
      <c r="R10" s="185">
        <f>T10</f>
        <v>451203.39</v>
      </c>
      <c r="S10" s="185"/>
      <c r="T10" s="182">
        <v>451203.39</v>
      </c>
      <c r="U10" s="194" t="s">
        <v>139</v>
      </c>
    </row>
    <row r="11" spans="1:23" s="51" customFormat="1" ht="55.5" customHeight="1" x14ac:dyDescent="0.2">
      <c r="A11" s="129"/>
      <c r="B11" s="489">
        <v>7</v>
      </c>
      <c r="C11" s="490"/>
      <c r="D11" s="57" t="s">
        <v>25</v>
      </c>
      <c r="E11" s="42" t="s">
        <v>48</v>
      </c>
      <c r="F11" s="60"/>
      <c r="G11" s="36"/>
      <c r="H11" s="60"/>
      <c r="I11" s="60"/>
      <c r="J11" s="60"/>
      <c r="K11" s="46">
        <v>294379.46000000002</v>
      </c>
      <c r="L11" s="55"/>
      <c r="M11" s="48"/>
      <c r="N11" s="48"/>
      <c r="O11" s="48">
        <v>40000</v>
      </c>
      <c r="P11" s="81">
        <v>0</v>
      </c>
      <c r="Q11" s="81">
        <v>0</v>
      </c>
      <c r="R11" s="48"/>
      <c r="S11" s="48"/>
      <c r="T11" s="46"/>
      <c r="U11" s="53" t="s">
        <v>89</v>
      </c>
      <c r="V11" s="61"/>
    </row>
    <row r="12" spans="1:23" s="51" customFormat="1" ht="39.75" customHeight="1" x14ac:dyDescent="0.2">
      <c r="A12" s="487"/>
      <c r="B12" s="543">
        <v>8</v>
      </c>
      <c r="C12" s="545" t="s">
        <v>87</v>
      </c>
      <c r="D12" s="490"/>
      <c r="E12" s="537" t="s">
        <v>55</v>
      </c>
      <c r="F12" s="62"/>
      <c r="G12" s="63"/>
      <c r="H12" s="64"/>
      <c r="I12" s="64"/>
      <c r="J12" s="65"/>
      <c r="K12" s="123">
        <f>K13+K14+K15+K16+K17</f>
        <v>97240</v>
      </c>
      <c r="L12" s="55"/>
      <c r="M12" s="66"/>
      <c r="N12" s="66"/>
      <c r="O12" s="66"/>
      <c r="P12" s="83">
        <f>K12</f>
        <v>97240</v>
      </c>
      <c r="Q12" s="124">
        <f>P12</f>
        <v>97240</v>
      </c>
      <c r="R12" s="67"/>
      <c r="S12" s="67"/>
      <c r="T12" s="67"/>
      <c r="U12" s="68"/>
    </row>
    <row r="13" spans="1:23" s="51" customFormat="1" ht="24.95" customHeight="1" x14ac:dyDescent="0.2">
      <c r="A13" s="488"/>
      <c r="B13" s="543"/>
      <c r="C13" s="69" t="s">
        <v>26</v>
      </c>
      <c r="D13" s="57" t="s">
        <v>83</v>
      </c>
      <c r="E13" s="538"/>
      <c r="F13" s="546"/>
      <c r="G13" s="70"/>
      <c r="H13" s="70"/>
      <c r="I13" s="548"/>
      <c r="J13" s="70"/>
      <c r="K13" s="46">
        <v>62700</v>
      </c>
      <c r="L13" s="485"/>
      <c r="M13" s="485"/>
      <c r="N13" s="485"/>
      <c r="O13" s="66"/>
      <c r="P13" s="82"/>
      <c r="Q13" s="82"/>
      <c r="R13" s="48"/>
      <c r="S13" s="48"/>
      <c r="T13" s="46"/>
      <c r="U13" s="71"/>
    </row>
    <row r="14" spans="1:23" s="51" customFormat="1" ht="24.95" customHeight="1" x14ac:dyDescent="0.2">
      <c r="A14" s="488"/>
      <c r="B14" s="543"/>
      <c r="C14" s="69" t="s">
        <v>27</v>
      </c>
      <c r="D14" s="57" t="s">
        <v>84</v>
      </c>
      <c r="E14" s="538"/>
      <c r="F14" s="547"/>
      <c r="G14" s="70"/>
      <c r="H14" s="70"/>
      <c r="I14" s="549"/>
      <c r="J14" s="70"/>
      <c r="K14" s="46">
        <v>11880</v>
      </c>
      <c r="L14" s="486"/>
      <c r="M14" s="486"/>
      <c r="N14" s="486"/>
      <c r="O14" s="46"/>
      <c r="P14" s="82"/>
      <c r="Q14" s="82"/>
      <c r="R14" s="48"/>
      <c r="S14" s="48"/>
      <c r="T14" s="46"/>
      <c r="U14" s="71"/>
    </row>
    <row r="15" spans="1:23" s="51" customFormat="1" ht="24.95" customHeight="1" x14ac:dyDescent="0.2">
      <c r="A15" s="488"/>
      <c r="B15" s="543"/>
      <c r="C15" s="69" t="s">
        <v>28</v>
      </c>
      <c r="D15" s="57" t="s">
        <v>85</v>
      </c>
      <c r="E15" s="538"/>
      <c r="F15" s="547"/>
      <c r="G15" s="70"/>
      <c r="H15" s="70"/>
      <c r="I15" s="549"/>
      <c r="J15" s="70"/>
      <c r="K15" s="46">
        <v>11770</v>
      </c>
      <c r="L15" s="486"/>
      <c r="M15" s="486"/>
      <c r="N15" s="486"/>
      <c r="O15" s="46"/>
      <c r="P15" s="82"/>
      <c r="Q15" s="82"/>
      <c r="R15" s="48"/>
      <c r="S15" s="48"/>
      <c r="T15" s="46"/>
      <c r="U15" s="72"/>
    </row>
    <row r="16" spans="1:23" s="51" customFormat="1" ht="24.95" customHeight="1" x14ac:dyDescent="0.2">
      <c r="A16" s="488"/>
      <c r="B16" s="544"/>
      <c r="C16" s="69" t="s">
        <v>29</v>
      </c>
      <c r="D16" s="57" t="s">
        <v>86</v>
      </c>
      <c r="E16" s="538"/>
      <c r="F16" s="547"/>
      <c r="G16" s="70"/>
      <c r="H16" s="70"/>
      <c r="I16" s="549"/>
      <c r="J16" s="70"/>
      <c r="K16" s="46">
        <v>10890</v>
      </c>
      <c r="L16" s="486"/>
      <c r="M16" s="486"/>
      <c r="N16" s="486"/>
      <c r="O16" s="46"/>
      <c r="P16" s="82"/>
      <c r="Q16" s="82"/>
      <c r="R16" s="48"/>
      <c r="S16" s="48"/>
      <c r="T16" s="46"/>
      <c r="U16" s="72"/>
    </row>
    <row r="17" spans="1:25" s="51" customFormat="1" ht="24.95" customHeight="1" x14ac:dyDescent="0.2">
      <c r="A17" s="488"/>
      <c r="B17" s="544"/>
      <c r="C17" s="69" t="s">
        <v>30</v>
      </c>
      <c r="D17" s="57"/>
      <c r="E17" s="538"/>
      <c r="F17" s="547"/>
      <c r="G17" s="70"/>
      <c r="H17" s="70"/>
      <c r="I17" s="549"/>
      <c r="J17" s="70"/>
      <c r="K17" s="46"/>
      <c r="L17" s="486"/>
      <c r="M17" s="486"/>
      <c r="N17" s="486"/>
      <c r="O17" s="46"/>
      <c r="P17" s="82"/>
      <c r="Q17" s="82"/>
      <c r="R17" s="48"/>
      <c r="S17" s="48"/>
      <c r="T17" s="46"/>
      <c r="U17" s="72"/>
    </row>
    <row r="18" spans="1:25" s="51" customFormat="1" ht="36" customHeight="1" x14ac:dyDescent="0.2">
      <c r="A18" s="40"/>
      <c r="B18" s="489">
        <v>9</v>
      </c>
      <c r="C18" s="490"/>
      <c r="D18" s="57" t="s">
        <v>103</v>
      </c>
      <c r="E18" s="73" t="s">
        <v>56</v>
      </c>
      <c r="F18" s="44"/>
      <c r="G18" s="70"/>
      <c r="H18" s="70"/>
      <c r="I18" s="59"/>
      <c r="J18" s="70"/>
      <c r="K18" s="74">
        <v>5000</v>
      </c>
      <c r="L18" s="46"/>
      <c r="M18" s="46"/>
      <c r="N18" s="46"/>
      <c r="O18" s="48"/>
      <c r="P18" s="81">
        <f t="shared" ref="P18:P21" si="0">Q18</f>
        <v>5000</v>
      </c>
      <c r="Q18" s="82">
        <f t="shared" ref="Q18:Q22" si="1">K18</f>
        <v>5000</v>
      </c>
      <c r="R18" s="48"/>
      <c r="S18" s="48"/>
      <c r="T18" s="46"/>
      <c r="U18" s="72"/>
    </row>
    <row r="19" spans="1:25" s="51" customFormat="1" ht="39.75" customHeight="1" x14ac:dyDescent="0.2">
      <c r="A19" s="40"/>
      <c r="B19" s="489">
        <f>1+B18</f>
        <v>10</v>
      </c>
      <c r="C19" s="490"/>
      <c r="D19" s="57" t="s">
        <v>31</v>
      </c>
      <c r="E19" s="42" t="s">
        <v>55</v>
      </c>
      <c r="F19" s="54"/>
      <c r="G19" s="70"/>
      <c r="H19" s="70"/>
      <c r="I19" s="70"/>
      <c r="J19" s="70"/>
      <c r="K19" s="46">
        <v>3250</v>
      </c>
      <c r="L19" s="46"/>
      <c r="M19" s="46"/>
      <c r="N19" s="46"/>
      <c r="O19" s="46"/>
      <c r="P19" s="81">
        <f t="shared" si="0"/>
        <v>3250</v>
      </c>
      <c r="Q19" s="82">
        <f t="shared" si="1"/>
        <v>3250</v>
      </c>
      <c r="R19" s="48"/>
      <c r="S19" s="48"/>
      <c r="T19" s="46"/>
      <c r="U19" s="72"/>
    </row>
    <row r="20" spans="1:25" s="51" customFormat="1" ht="36" customHeight="1" x14ac:dyDescent="0.2">
      <c r="A20" s="40"/>
      <c r="B20" s="489">
        <f t="shared" ref="B20:B33" si="2">1+B19</f>
        <v>11</v>
      </c>
      <c r="C20" s="490"/>
      <c r="D20" s="57" t="s">
        <v>32</v>
      </c>
      <c r="E20" s="42" t="s">
        <v>53</v>
      </c>
      <c r="F20" s="54"/>
      <c r="G20" s="70"/>
      <c r="H20" s="70"/>
      <c r="I20" s="70"/>
      <c r="J20" s="70"/>
      <c r="K20" s="46">
        <v>10800</v>
      </c>
      <c r="L20" s="46"/>
      <c r="M20" s="46"/>
      <c r="N20" s="46"/>
      <c r="O20" s="46"/>
      <c r="P20" s="81">
        <f t="shared" si="0"/>
        <v>10800</v>
      </c>
      <c r="Q20" s="82">
        <f t="shared" si="1"/>
        <v>10800</v>
      </c>
      <c r="R20" s="48"/>
      <c r="S20" s="48"/>
      <c r="T20" s="46"/>
      <c r="U20" s="48"/>
    </row>
    <row r="21" spans="1:25" s="51" customFormat="1" ht="57" customHeight="1" x14ac:dyDescent="0.2">
      <c r="A21" s="40"/>
      <c r="B21" s="489">
        <f t="shared" si="2"/>
        <v>12</v>
      </c>
      <c r="C21" s="490"/>
      <c r="D21" s="75" t="s">
        <v>67</v>
      </c>
      <c r="E21" s="42" t="s">
        <v>55</v>
      </c>
      <c r="F21" s="54"/>
      <c r="G21" s="76"/>
      <c r="H21" s="76"/>
      <c r="I21" s="76"/>
      <c r="J21" s="76"/>
      <c r="K21" s="46">
        <v>10000</v>
      </c>
      <c r="L21" s="46"/>
      <c r="M21" s="46"/>
      <c r="N21" s="46"/>
      <c r="O21" s="46"/>
      <c r="P21" s="81">
        <f t="shared" si="0"/>
        <v>10000</v>
      </c>
      <c r="Q21" s="83">
        <f t="shared" si="1"/>
        <v>10000</v>
      </c>
      <c r="R21" s="48"/>
      <c r="S21" s="48"/>
      <c r="T21" s="46"/>
      <c r="U21" s="72"/>
      <c r="X21" s="77"/>
      <c r="Y21" s="77"/>
    </row>
    <row r="22" spans="1:25" s="51" customFormat="1" ht="36" customHeight="1" x14ac:dyDescent="0.2">
      <c r="A22" s="40"/>
      <c r="B22" s="489">
        <f t="shared" si="2"/>
        <v>13</v>
      </c>
      <c r="C22" s="490"/>
      <c r="D22" s="75" t="s">
        <v>33</v>
      </c>
      <c r="E22" s="42" t="s">
        <v>57</v>
      </c>
      <c r="F22" s="76"/>
      <c r="G22" s="76"/>
      <c r="H22" s="76"/>
      <c r="I22" s="76"/>
      <c r="J22" s="76"/>
      <c r="K22" s="46">
        <v>5000</v>
      </c>
      <c r="L22" s="46"/>
      <c r="M22" s="46"/>
      <c r="N22" s="46"/>
      <c r="O22" s="46"/>
      <c r="P22" s="83">
        <f>Q22</f>
        <v>5000</v>
      </c>
      <c r="Q22" s="83">
        <f t="shared" si="1"/>
        <v>5000</v>
      </c>
      <c r="R22" s="48"/>
      <c r="S22" s="48"/>
      <c r="T22" s="46"/>
      <c r="U22" s="72"/>
      <c r="X22" s="77"/>
      <c r="Y22" s="77"/>
    </row>
    <row r="23" spans="1:25" s="51" customFormat="1" ht="36" customHeight="1" x14ac:dyDescent="0.2">
      <c r="A23" s="40"/>
      <c r="B23" s="489">
        <f t="shared" si="2"/>
        <v>14</v>
      </c>
      <c r="C23" s="490"/>
      <c r="D23" s="75" t="s">
        <v>64</v>
      </c>
      <c r="E23" s="42" t="s">
        <v>55</v>
      </c>
      <c r="F23" s="54"/>
      <c r="G23" s="76"/>
      <c r="H23" s="76"/>
      <c r="I23" s="76"/>
      <c r="J23" s="76"/>
      <c r="K23" s="46">
        <v>50000</v>
      </c>
      <c r="L23" s="46"/>
      <c r="M23" s="46"/>
      <c r="N23" s="46"/>
      <c r="O23" s="46"/>
      <c r="P23" s="83">
        <f>Q23</f>
        <v>50000</v>
      </c>
      <c r="Q23" s="83">
        <f t="shared" ref="Q23:Q33" si="3">K23</f>
        <v>50000</v>
      </c>
      <c r="R23" s="48"/>
      <c r="S23" s="48"/>
      <c r="T23" s="46"/>
      <c r="U23" s="72"/>
      <c r="X23" s="77"/>
      <c r="Y23" s="77"/>
    </row>
    <row r="24" spans="1:25" s="51" customFormat="1" ht="36" customHeight="1" x14ac:dyDescent="0.2">
      <c r="A24" s="40"/>
      <c r="B24" s="489">
        <f t="shared" si="2"/>
        <v>15</v>
      </c>
      <c r="C24" s="490"/>
      <c r="D24" s="75" t="s">
        <v>34</v>
      </c>
      <c r="E24" s="42" t="s">
        <v>51</v>
      </c>
      <c r="F24" s="76"/>
      <c r="G24" s="76"/>
      <c r="H24" s="76"/>
      <c r="I24" s="76"/>
      <c r="J24" s="76"/>
      <c r="K24" s="46">
        <v>20000</v>
      </c>
      <c r="L24" s="46"/>
      <c r="M24" s="46"/>
      <c r="N24" s="46"/>
      <c r="O24" s="46"/>
      <c r="P24" s="83">
        <f>Q24</f>
        <v>20000</v>
      </c>
      <c r="Q24" s="83">
        <f t="shared" si="3"/>
        <v>20000</v>
      </c>
      <c r="R24" s="48"/>
      <c r="S24" s="48"/>
      <c r="T24" s="46"/>
      <c r="U24" s="72"/>
      <c r="X24" s="77"/>
      <c r="Y24" s="77"/>
    </row>
    <row r="25" spans="1:25" s="51" customFormat="1" ht="44.25" customHeight="1" x14ac:dyDescent="0.2">
      <c r="A25" s="40"/>
      <c r="B25" s="489">
        <f t="shared" si="2"/>
        <v>16</v>
      </c>
      <c r="C25" s="490"/>
      <c r="D25" s="41" t="s">
        <v>58</v>
      </c>
      <c r="E25" s="42" t="s">
        <v>60</v>
      </c>
      <c r="F25" s="60"/>
      <c r="G25" s="60"/>
      <c r="H25" s="60"/>
      <c r="I25" s="60"/>
      <c r="J25" s="60"/>
      <c r="K25" s="46">
        <v>17000</v>
      </c>
      <c r="L25" s="46"/>
      <c r="M25" s="46"/>
      <c r="N25" s="78"/>
      <c r="O25" s="46"/>
      <c r="P25" s="83">
        <f t="shared" ref="P25:P31" si="4">Q25</f>
        <v>17000</v>
      </c>
      <c r="Q25" s="83">
        <f t="shared" si="3"/>
        <v>17000</v>
      </c>
      <c r="R25" s="48"/>
      <c r="S25" s="48"/>
      <c r="T25" s="46"/>
      <c r="U25" s="72"/>
      <c r="X25" s="77"/>
      <c r="Y25" s="77"/>
    </row>
    <row r="26" spans="1:25" s="51" customFormat="1" ht="44.25" customHeight="1" x14ac:dyDescent="0.2">
      <c r="A26" s="40"/>
      <c r="B26" s="489">
        <f t="shared" si="2"/>
        <v>17</v>
      </c>
      <c r="C26" s="490"/>
      <c r="D26" s="41" t="s">
        <v>68</v>
      </c>
      <c r="E26" s="42"/>
      <c r="F26" s="60"/>
      <c r="G26" s="60"/>
      <c r="H26" s="60"/>
      <c r="I26" s="60"/>
      <c r="J26" s="60"/>
      <c r="K26" s="46">
        <v>49428.3</v>
      </c>
      <c r="L26" s="46"/>
      <c r="M26" s="46"/>
      <c r="N26" s="78"/>
      <c r="O26" s="46"/>
      <c r="P26" s="83">
        <f>K26-T26</f>
        <v>8167.3000000000029</v>
      </c>
      <c r="Q26" s="83">
        <f t="shared" si="3"/>
        <v>49428.3</v>
      </c>
      <c r="R26" s="48">
        <f>T26</f>
        <v>41261</v>
      </c>
      <c r="S26" s="48"/>
      <c r="T26" s="46">
        <v>41261</v>
      </c>
      <c r="U26" s="72"/>
      <c r="X26" s="77"/>
      <c r="Y26" s="77"/>
    </row>
    <row r="27" spans="1:25" s="187" customFormat="1" ht="44.25" customHeight="1" x14ac:dyDescent="0.2">
      <c r="A27" s="178"/>
      <c r="B27" s="503">
        <f t="shared" si="2"/>
        <v>18</v>
      </c>
      <c r="C27" s="504"/>
      <c r="D27" s="179" t="s">
        <v>69</v>
      </c>
      <c r="E27" s="180"/>
      <c r="F27" s="181"/>
      <c r="G27" s="181"/>
      <c r="H27" s="181"/>
      <c r="I27" s="181"/>
      <c r="J27" s="181"/>
      <c r="K27" s="182">
        <v>31500</v>
      </c>
      <c r="L27" s="182"/>
      <c r="M27" s="182"/>
      <c r="N27" s="183"/>
      <c r="O27" s="182"/>
      <c r="P27" s="184">
        <v>0</v>
      </c>
      <c r="Q27" s="184">
        <v>72360.179999999993</v>
      </c>
      <c r="R27" s="185"/>
      <c r="S27" s="185"/>
      <c r="T27" s="182">
        <v>72360.179999999993</v>
      </c>
      <c r="U27" s="186" t="s">
        <v>141</v>
      </c>
      <c r="X27" s="188"/>
      <c r="Y27" s="188"/>
    </row>
    <row r="28" spans="1:25" s="187" customFormat="1" ht="51.95" customHeight="1" x14ac:dyDescent="0.2">
      <c r="A28" s="178"/>
      <c r="B28" s="503">
        <f t="shared" si="2"/>
        <v>19</v>
      </c>
      <c r="C28" s="504"/>
      <c r="D28" s="179" t="s">
        <v>140</v>
      </c>
      <c r="E28" s="180"/>
      <c r="F28" s="181"/>
      <c r="G28" s="181"/>
      <c r="H28" s="181"/>
      <c r="I28" s="181"/>
      <c r="J28" s="181"/>
      <c r="K28" s="182">
        <v>184290.76</v>
      </c>
      <c r="L28" s="182"/>
      <c r="M28" s="182"/>
      <c r="N28" s="183"/>
      <c r="O28" s="182"/>
      <c r="P28" s="184">
        <f>32071.76</f>
        <v>32071.759999999998</v>
      </c>
      <c r="Q28" s="184">
        <f t="shared" si="3"/>
        <v>184290.76</v>
      </c>
      <c r="R28" s="185"/>
      <c r="S28" s="185"/>
      <c r="T28" s="182"/>
      <c r="U28" s="195" t="s">
        <v>142</v>
      </c>
      <c r="X28" s="188"/>
      <c r="Y28" s="188"/>
    </row>
    <row r="29" spans="1:25" s="187" customFormat="1" ht="51.95" customHeight="1" x14ac:dyDescent="0.2">
      <c r="A29" s="178"/>
      <c r="B29" s="503">
        <f>1+B28</f>
        <v>20</v>
      </c>
      <c r="C29" s="504"/>
      <c r="D29" s="179" t="s">
        <v>92</v>
      </c>
      <c r="E29" s="180"/>
      <c r="F29" s="181"/>
      <c r="G29" s="181"/>
      <c r="H29" s="181"/>
      <c r="I29" s="181"/>
      <c r="J29" s="181"/>
      <c r="K29" s="182">
        <v>82640</v>
      </c>
      <c r="L29" s="182">
        <v>58687.26</v>
      </c>
      <c r="M29" s="182"/>
      <c r="N29" s="183"/>
      <c r="O29" s="182"/>
      <c r="P29" s="184">
        <v>15000</v>
      </c>
      <c r="Q29" s="184">
        <v>15000</v>
      </c>
      <c r="R29" s="185">
        <v>43687.26</v>
      </c>
      <c r="S29" s="185"/>
      <c r="T29" s="182">
        <v>43687.26</v>
      </c>
      <c r="U29" s="186" t="s">
        <v>138</v>
      </c>
      <c r="X29" s="188"/>
      <c r="Y29" s="188"/>
    </row>
    <row r="30" spans="1:25" s="51" customFormat="1" ht="44.25" customHeight="1" x14ac:dyDescent="0.2">
      <c r="A30" s="40"/>
      <c r="B30" s="489">
        <f t="shared" si="2"/>
        <v>21</v>
      </c>
      <c r="C30" s="490"/>
      <c r="D30" s="41" t="s">
        <v>70</v>
      </c>
      <c r="E30" s="42"/>
      <c r="F30" s="60"/>
      <c r="G30" s="60"/>
      <c r="H30" s="60"/>
      <c r="I30" s="60"/>
      <c r="J30" s="60"/>
      <c r="K30" s="46">
        <v>62700</v>
      </c>
      <c r="L30" s="46"/>
      <c r="M30" s="46"/>
      <c r="N30" s="78"/>
      <c r="O30" s="46"/>
      <c r="P30" s="83">
        <f>K30-T30</f>
        <v>2420</v>
      </c>
      <c r="Q30" s="83">
        <f t="shared" si="3"/>
        <v>62700</v>
      </c>
      <c r="R30" s="48"/>
      <c r="S30" s="48"/>
      <c r="T30" s="46">
        <v>60280</v>
      </c>
      <c r="U30" s="126" t="s">
        <v>93</v>
      </c>
      <c r="X30" s="77"/>
      <c r="Y30" s="77"/>
    </row>
    <row r="31" spans="1:25" s="51" customFormat="1" ht="44.25" customHeight="1" x14ac:dyDescent="0.2">
      <c r="A31" s="40"/>
      <c r="B31" s="489">
        <f t="shared" si="2"/>
        <v>22</v>
      </c>
      <c r="C31" s="490"/>
      <c r="D31" s="41" t="s">
        <v>88</v>
      </c>
      <c r="E31" s="42"/>
      <c r="F31" s="60"/>
      <c r="G31" s="60"/>
      <c r="H31" s="60"/>
      <c r="I31" s="60"/>
      <c r="J31" s="60"/>
      <c r="K31" s="46">
        <v>25000</v>
      </c>
      <c r="L31" s="46"/>
      <c r="M31" s="46"/>
      <c r="N31" s="78"/>
      <c r="O31" s="46"/>
      <c r="P31" s="83">
        <f t="shared" si="4"/>
        <v>25000</v>
      </c>
      <c r="Q31" s="83">
        <f t="shared" si="3"/>
        <v>25000</v>
      </c>
      <c r="R31" s="48"/>
      <c r="S31" s="48"/>
      <c r="T31" s="46"/>
      <c r="U31" s="72"/>
      <c r="X31" s="77"/>
      <c r="Y31" s="77"/>
    </row>
    <row r="32" spans="1:25" s="51" customFormat="1" ht="44.25" customHeight="1" x14ac:dyDescent="0.2">
      <c r="A32" s="40"/>
      <c r="B32" s="489">
        <f t="shared" si="2"/>
        <v>23</v>
      </c>
      <c r="C32" s="490"/>
      <c r="D32" s="41" t="s">
        <v>98</v>
      </c>
      <c r="E32" s="42"/>
      <c r="F32" s="60"/>
      <c r="G32" s="60"/>
      <c r="H32" s="60"/>
      <c r="I32" s="60"/>
      <c r="J32" s="60"/>
      <c r="K32" s="46">
        <v>21114.2</v>
      </c>
      <c r="L32" s="46"/>
      <c r="M32" s="46"/>
      <c r="N32" s="78"/>
      <c r="O32" s="46"/>
      <c r="P32" s="83">
        <f>K32-R32</f>
        <v>0</v>
      </c>
      <c r="Q32" s="83">
        <f t="shared" ref="Q32" si="5">K32</f>
        <v>21114.2</v>
      </c>
      <c r="R32" s="48">
        <f>T32</f>
        <v>21114.2</v>
      </c>
      <c r="S32" s="48"/>
      <c r="T32" s="46">
        <v>21114.2</v>
      </c>
      <c r="U32" s="72"/>
      <c r="X32" s="77"/>
      <c r="Y32" s="77"/>
    </row>
    <row r="33" spans="1:25" s="51" customFormat="1" ht="44.25" customHeight="1" x14ac:dyDescent="0.2">
      <c r="A33" s="131"/>
      <c r="B33" s="573">
        <f t="shared" si="2"/>
        <v>24</v>
      </c>
      <c r="C33" s="574"/>
      <c r="D33" s="75" t="s">
        <v>81</v>
      </c>
      <c r="E33" s="73"/>
      <c r="F33" s="76"/>
      <c r="G33" s="76"/>
      <c r="H33" s="76"/>
      <c r="I33" s="76"/>
      <c r="J33" s="76"/>
      <c r="K33" s="74">
        <v>160000</v>
      </c>
      <c r="L33" s="130"/>
      <c r="M33" s="130"/>
      <c r="N33" s="90"/>
      <c r="O33" s="130"/>
      <c r="P33" s="132">
        <f t="shared" ref="P33" si="6">Q33</f>
        <v>160000</v>
      </c>
      <c r="Q33" s="132">
        <f t="shared" si="3"/>
        <v>160000</v>
      </c>
      <c r="R33" s="49"/>
      <c r="S33" s="49"/>
      <c r="T33" s="74"/>
      <c r="U33" s="133"/>
      <c r="X33" s="77"/>
      <c r="Y33" s="77"/>
    </row>
    <row r="34" spans="1:25" s="51" customFormat="1" ht="44.25" customHeight="1" x14ac:dyDescent="0.2">
      <c r="A34" s="141"/>
      <c r="B34" s="576">
        <v>25</v>
      </c>
      <c r="C34" s="566"/>
      <c r="D34" s="142" t="s">
        <v>104</v>
      </c>
      <c r="E34" s="143"/>
      <c r="F34" s="144"/>
      <c r="G34" s="144"/>
      <c r="H34" s="144"/>
      <c r="I34" s="144"/>
      <c r="J34" s="144"/>
      <c r="K34" s="145">
        <v>0</v>
      </c>
      <c r="L34" s="145"/>
      <c r="M34" s="145"/>
      <c r="N34" s="146"/>
      <c r="O34" s="145"/>
      <c r="P34" s="147">
        <v>46928.800000000003</v>
      </c>
      <c r="Q34" s="147">
        <f>P34</f>
        <v>46928.800000000003</v>
      </c>
      <c r="R34" s="148"/>
      <c r="S34" s="148"/>
      <c r="T34" s="145"/>
      <c r="U34" s="149"/>
      <c r="X34" s="77"/>
      <c r="Y34" s="77"/>
    </row>
    <row r="35" spans="1:25" s="51" customFormat="1" ht="44.25" customHeight="1" x14ac:dyDescent="0.2">
      <c r="A35" s="474"/>
      <c r="B35" s="565">
        <v>26</v>
      </c>
      <c r="C35" s="566"/>
      <c r="D35" s="142" t="s">
        <v>105</v>
      </c>
      <c r="E35" s="563"/>
      <c r="F35" s="144"/>
      <c r="G35" s="481"/>
      <c r="H35" s="481"/>
      <c r="I35" s="481"/>
      <c r="J35" s="481"/>
      <c r="K35" s="479">
        <v>0</v>
      </c>
      <c r="L35" s="145"/>
      <c r="M35" s="145"/>
      <c r="N35" s="146"/>
      <c r="O35" s="145"/>
      <c r="P35" s="483">
        <f>F36+F37+F38+F39+F40+F41+F42+F43+F44+F45+F46+F47+F48+F49+F51+F50</f>
        <v>101649.26000000001</v>
      </c>
      <c r="Q35" s="483">
        <f>P35</f>
        <v>101649.26000000001</v>
      </c>
      <c r="R35" s="148"/>
      <c r="S35" s="148"/>
      <c r="T35" s="145"/>
      <c r="U35" s="149"/>
      <c r="X35" s="77"/>
      <c r="Y35" s="77"/>
    </row>
    <row r="36" spans="1:25" s="51" customFormat="1" ht="15" customHeight="1" x14ac:dyDescent="0.2">
      <c r="A36" s="475"/>
      <c r="B36" s="567"/>
      <c r="C36" s="568"/>
      <c r="D36" s="142" t="s">
        <v>108</v>
      </c>
      <c r="E36" s="564"/>
      <c r="F36" s="144">
        <v>4824.68</v>
      </c>
      <c r="G36" s="482"/>
      <c r="H36" s="482"/>
      <c r="I36" s="482"/>
      <c r="J36" s="482"/>
      <c r="K36" s="480"/>
      <c r="L36" s="477"/>
      <c r="M36" s="477"/>
      <c r="N36" s="477"/>
      <c r="O36" s="477"/>
      <c r="P36" s="484"/>
      <c r="Q36" s="484"/>
      <c r="R36" s="477"/>
      <c r="S36" s="477"/>
      <c r="T36" s="477"/>
      <c r="U36" s="477"/>
      <c r="X36" s="77"/>
      <c r="Y36" s="77"/>
    </row>
    <row r="37" spans="1:25" s="51" customFormat="1" ht="15" customHeight="1" x14ac:dyDescent="0.2">
      <c r="A37" s="475"/>
      <c r="B37" s="567"/>
      <c r="C37" s="568"/>
      <c r="D37" s="142" t="s">
        <v>106</v>
      </c>
      <c r="E37" s="564"/>
      <c r="F37" s="144">
        <v>8553.34</v>
      </c>
      <c r="G37" s="482"/>
      <c r="H37" s="482"/>
      <c r="I37" s="482"/>
      <c r="J37" s="482"/>
      <c r="K37" s="480"/>
      <c r="L37" s="478"/>
      <c r="M37" s="478"/>
      <c r="N37" s="478"/>
      <c r="O37" s="478"/>
      <c r="P37" s="484"/>
      <c r="Q37" s="484"/>
      <c r="R37" s="478"/>
      <c r="S37" s="478"/>
      <c r="T37" s="478"/>
      <c r="U37" s="478"/>
      <c r="X37" s="77"/>
      <c r="Y37" s="77"/>
    </row>
    <row r="38" spans="1:25" s="51" customFormat="1" ht="15" customHeight="1" x14ac:dyDescent="0.2">
      <c r="A38" s="475"/>
      <c r="B38" s="567"/>
      <c r="C38" s="568"/>
      <c r="D38" s="142" t="s">
        <v>107</v>
      </c>
      <c r="E38" s="564"/>
      <c r="F38" s="144">
        <v>638.41999999999996</v>
      </c>
      <c r="G38" s="482"/>
      <c r="H38" s="482"/>
      <c r="I38" s="482"/>
      <c r="J38" s="482"/>
      <c r="K38" s="480"/>
      <c r="L38" s="478"/>
      <c r="M38" s="478"/>
      <c r="N38" s="478"/>
      <c r="O38" s="478"/>
      <c r="P38" s="484"/>
      <c r="Q38" s="484"/>
      <c r="R38" s="478"/>
      <c r="S38" s="478"/>
      <c r="T38" s="478"/>
      <c r="U38" s="478"/>
      <c r="X38" s="77"/>
      <c r="Y38" s="77"/>
    </row>
    <row r="39" spans="1:25" s="51" customFormat="1" ht="15" customHeight="1" x14ac:dyDescent="0.2">
      <c r="A39" s="475"/>
      <c r="B39" s="567"/>
      <c r="C39" s="568"/>
      <c r="D39" s="142" t="s">
        <v>109</v>
      </c>
      <c r="E39" s="564"/>
      <c r="F39" s="144">
        <v>14649.18</v>
      </c>
      <c r="G39" s="482"/>
      <c r="H39" s="482"/>
      <c r="I39" s="482"/>
      <c r="J39" s="482"/>
      <c r="K39" s="480"/>
      <c r="L39" s="478"/>
      <c r="M39" s="478"/>
      <c r="N39" s="478"/>
      <c r="O39" s="478"/>
      <c r="P39" s="484"/>
      <c r="Q39" s="484"/>
      <c r="R39" s="478"/>
      <c r="S39" s="478"/>
      <c r="T39" s="478"/>
      <c r="U39" s="478"/>
      <c r="X39" s="77"/>
      <c r="Y39" s="77"/>
    </row>
    <row r="40" spans="1:25" s="51" customFormat="1" ht="15" customHeight="1" x14ac:dyDescent="0.2">
      <c r="A40" s="475"/>
      <c r="B40" s="567"/>
      <c r="C40" s="568"/>
      <c r="D40" s="142" t="s">
        <v>113</v>
      </c>
      <c r="E40" s="564"/>
      <c r="F40" s="144">
        <v>1568</v>
      </c>
      <c r="G40" s="482"/>
      <c r="H40" s="482"/>
      <c r="I40" s="482"/>
      <c r="J40" s="482"/>
      <c r="K40" s="480"/>
      <c r="L40" s="478"/>
      <c r="M40" s="478"/>
      <c r="N40" s="478"/>
      <c r="O40" s="478"/>
      <c r="P40" s="484"/>
      <c r="Q40" s="484"/>
      <c r="R40" s="478"/>
      <c r="S40" s="478"/>
      <c r="T40" s="478"/>
      <c r="U40" s="478"/>
      <c r="X40" s="77"/>
      <c r="Y40" s="77"/>
    </row>
    <row r="41" spans="1:25" s="51" customFormat="1" ht="15" customHeight="1" x14ac:dyDescent="0.2">
      <c r="A41" s="475"/>
      <c r="B41" s="567"/>
      <c r="C41" s="568"/>
      <c r="D41" s="142" t="s">
        <v>110</v>
      </c>
      <c r="E41" s="564"/>
      <c r="F41" s="144">
        <v>1909.5</v>
      </c>
      <c r="G41" s="482"/>
      <c r="H41" s="482"/>
      <c r="I41" s="482"/>
      <c r="J41" s="482"/>
      <c r="K41" s="480"/>
      <c r="L41" s="478"/>
      <c r="M41" s="478"/>
      <c r="N41" s="478"/>
      <c r="O41" s="478"/>
      <c r="P41" s="484"/>
      <c r="Q41" s="484"/>
      <c r="R41" s="478"/>
      <c r="S41" s="478"/>
      <c r="T41" s="478"/>
      <c r="U41" s="478"/>
      <c r="X41" s="77"/>
      <c r="Y41" s="77"/>
    </row>
    <row r="42" spans="1:25" s="51" customFormat="1" ht="15" customHeight="1" x14ac:dyDescent="0.2">
      <c r="A42" s="475"/>
      <c r="B42" s="567"/>
      <c r="C42" s="568"/>
      <c r="D42" s="142" t="s">
        <v>111</v>
      </c>
      <c r="E42" s="564"/>
      <c r="F42" s="144">
        <v>1368.6</v>
      </c>
      <c r="G42" s="482"/>
      <c r="H42" s="482"/>
      <c r="I42" s="482"/>
      <c r="J42" s="482"/>
      <c r="K42" s="480"/>
      <c r="L42" s="478"/>
      <c r="M42" s="478"/>
      <c r="N42" s="478"/>
      <c r="O42" s="478"/>
      <c r="P42" s="484"/>
      <c r="Q42" s="484"/>
      <c r="R42" s="478"/>
      <c r="S42" s="478"/>
      <c r="T42" s="478"/>
      <c r="U42" s="478"/>
      <c r="X42" s="77"/>
      <c r="Y42" s="77"/>
    </row>
    <row r="43" spans="1:25" s="51" customFormat="1" ht="27" customHeight="1" x14ac:dyDescent="0.2">
      <c r="A43" s="475"/>
      <c r="B43" s="567"/>
      <c r="C43" s="568"/>
      <c r="D43" s="142" t="s">
        <v>112</v>
      </c>
      <c r="E43" s="150"/>
      <c r="F43" s="144">
        <v>23999.99</v>
      </c>
      <c r="G43" s="482"/>
      <c r="H43" s="482"/>
      <c r="I43" s="482"/>
      <c r="J43" s="482"/>
      <c r="K43" s="480"/>
      <c r="L43" s="478"/>
      <c r="M43" s="478"/>
      <c r="N43" s="478"/>
      <c r="O43" s="478"/>
      <c r="P43" s="484"/>
      <c r="Q43" s="484"/>
      <c r="R43" s="478"/>
      <c r="S43" s="478"/>
      <c r="T43" s="478"/>
      <c r="U43" s="478"/>
      <c r="X43" s="77"/>
      <c r="Y43" s="77"/>
    </row>
    <row r="44" spans="1:25" s="51" customFormat="1" ht="15" customHeight="1" x14ac:dyDescent="0.2">
      <c r="A44" s="475"/>
      <c r="B44" s="567"/>
      <c r="C44" s="568"/>
      <c r="D44" s="142" t="s">
        <v>115</v>
      </c>
      <c r="E44" s="150"/>
      <c r="F44" s="144">
        <v>4200</v>
      </c>
      <c r="G44" s="482"/>
      <c r="H44" s="482"/>
      <c r="I44" s="482"/>
      <c r="J44" s="482"/>
      <c r="K44" s="480"/>
      <c r="L44" s="478"/>
      <c r="M44" s="478"/>
      <c r="N44" s="478"/>
      <c r="O44" s="478"/>
      <c r="P44" s="484"/>
      <c r="Q44" s="484"/>
      <c r="R44" s="478"/>
      <c r="S44" s="478"/>
      <c r="T44" s="478"/>
      <c r="U44" s="478"/>
      <c r="X44" s="77"/>
      <c r="Y44" s="77"/>
    </row>
    <row r="45" spans="1:25" s="51" customFormat="1" ht="15" customHeight="1" x14ac:dyDescent="0.2">
      <c r="A45" s="475"/>
      <c r="B45" s="567"/>
      <c r="C45" s="568"/>
      <c r="D45" s="142" t="s">
        <v>114</v>
      </c>
      <c r="E45" s="150"/>
      <c r="F45" s="144">
        <v>4693</v>
      </c>
      <c r="G45" s="482"/>
      <c r="H45" s="482"/>
      <c r="I45" s="482"/>
      <c r="J45" s="482"/>
      <c r="K45" s="480"/>
      <c r="L45" s="478"/>
      <c r="M45" s="478"/>
      <c r="N45" s="478"/>
      <c r="O45" s="478"/>
      <c r="P45" s="484"/>
      <c r="Q45" s="484"/>
      <c r="R45" s="478"/>
      <c r="S45" s="478"/>
      <c r="T45" s="478"/>
      <c r="U45" s="478"/>
      <c r="X45" s="77"/>
      <c r="Y45" s="77"/>
    </row>
    <row r="46" spans="1:25" s="51" customFormat="1" ht="15" customHeight="1" x14ac:dyDescent="0.2">
      <c r="A46" s="475"/>
      <c r="B46" s="567"/>
      <c r="C46" s="568"/>
      <c r="D46" s="142" t="s">
        <v>116</v>
      </c>
      <c r="E46" s="150"/>
      <c r="F46" s="144">
        <v>1137.95</v>
      </c>
      <c r="G46" s="482"/>
      <c r="H46" s="482"/>
      <c r="I46" s="482"/>
      <c r="J46" s="482"/>
      <c r="K46" s="480"/>
      <c r="L46" s="478"/>
      <c r="M46" s="478"/>
      <c r="N46" s="478"/>
      <c r="O46" s="478"/>
      <c r="P46" s="484"/>
      <c r="Q46" s="484"/>
      <c r="R46" s="478"/>
      <c r="S46" s="478"/>
      <c r="T46" s="478"/>
      <c r="U46" s="478"/>
      <c r="X46" s="77"/>
      <c r="Y46" s="77"/>
    </row>
    <row r="47" spans="1:25" s="51" customFormat="1" ht="15" customHeight="1" x14ac:dyDescent="0.2">
      <c r="A47" s="475"/>
      <c r="B47" s="567"/>
      <c r="C47" s="568"/>
      <c r="D47" s="142" t="s">
        <v>117</v>
      </c>
      <c r="E47" s="150"/>
      <c r="F47" s="144">
        <v>408</v>
      </c>
      <c r="G47" s="482"/>
      <c r="H47" s="482"/>
      <c r="I47" s="482"/>
      <c r="J47" s="482"/>
      <c r="K47" s="480"/>
      <c r="L47" s="478"/>
      <c r="M47" s="478"/>
      <c r="N47" s="478"/>
      <c r="O47" s="478"/>
      <c r="P47" s="484"/>
      <c r="Q47" s="484"/>
      <c r="R47" s="478"/>
      <c r="S47" s="478"/>
      <c r="T47" s="478"/>
      <c r="U47" s="478"/>
      <c r="X47" s="77"/>
      <c r="Y47" s="77"/>
    </row>
    <row r="48" spans="1:25" s="51" customFormat="1" ht="15" customHeight="1" x14ac:dyDescent="0.2">
      <c r="A48" s="475"/>
      <c r="B48" s="567"/>
      <c r="C48" s="568"/>
      <c r="D48" s="142" t="s">
        <v>118</v>
      </c>
      <c r="E48" s="150"/>
      <c r="F48" s="144">
        <v>820</v>
      </c>
      <c r="G48" s="482"/>
      <c r="H48" s="482"/>
      <c r="I48" s="482"/>
      <c r="J48" s="482"/>
      <c r="K48" s="480"/>
      <c r="L48" s="478"/>
      <c r="M48" s="478"/>
      <c r="N48" s="478"/>
      <c r="O48" s="478"/>
      <c r="P48" s="484"/>
      <c r="Q48" s="484"/>
      <c r="R48" s="478"/>
      <c r="S48" s="478"/>
      <c r="T48" s="478"/>
      <c r="U48" s="478"/>
      <c r="X48" s="77"/>
      <c r="Y48" s="77"/>
    </row>
    <row r="49" spans="1:25" s="51" customFormat="1" ht="15" customHeight="1" x14ac:dyDescent="0.2">
      <c r="A49" s="476"/>
      <c r="B49" s="569"/>
      <c r="C49" s="568"/>
      <c r="D49" s="142" t="s">
        <v>143</v>
      </c>
      <c r="E49" s="150"/>
      <c r="F49" s="144">
        <v>6305.33</v>
      </c>
      <c r="G49" s="196"/>
      <c r="H49" s="196"/>
      <c r="I49" s="196"/>
      <c r="J49" s="196"/>
      <c r="K49" s="197"/>
      <c r="L49" s="196"/>
      <c r="M49" s="196"/>
      <c r="N49" s="196"/>
      <c r="O49" s="196"/>
      <c r="P49" s="198"/>
      <c r="Q49" s="198"/>
      <c r="R49" s="196"/>
      <c r="S49" s="196"/>
      <c r="T49" s="196"/>
      <c r="U49" s="196"/>
      <c r="X49" s="77"/>
      <c r="Y49" s="77"/>
    </row>
    <row r="50" spans="1:25" s="51" customFormat="1" ht="27" customHeight="1" x14ac:dyDescent="0.2">
      <c r="A50" s="476"/>
      <c r="B50" s="569"/>
      <c r="C50" s="568"/>
      <c r="D50" s="142" t="s">
        <v>145</v>
      </c>
      <c r="E50" s="150"/>
      <c r="F50" s="144">
        <v>12950</v>
      </c>
      <c r="G50" s="196"/>
      <c r="H50" s="196"/>
      <c r="I50" s="196"/>
      <c r="J50" s="196"/>
      <c r="K50" s="197"/>
      <c r="L50" s="196"/>
      <c r="M50" s="196"/>
      <c r="N50" s="196"/>
      <c r="O50" s="196"/>
      <c r="P50" s="198"/>
      <c r="Q50" s="198"/>
      <c r="R50" s="196"/>
      <c r="S50" s="196"/>
      <c r="T50" s="196"/>
      <c r="U50" s="196"/>
      <c r="X50" s="77"/>
      <c r="Y50" s="77"/>
    </row>
    <row r="51" spans="1:25" s="51" customFormat="1" ht="15" customHeight="1" x14ac:dyDescent="0.2">
      <c r="A51" s="476"/>
      <c r="B51" s="569"/>
      <c r="C51" s="568"/>
      <c r="D51" s="142" t="s">
        <v>144</v>
      </c>
      <c r="E51" s="150"/>
      <c r="F51" s="144">
        <v>13623.27</v>
      </c>
      <c r="G51" s="196"/>
      <c r="H51" s="196"/>
      <c r="I51" s="196"/>
      <c r="J51" s="196"/>
      <c r="K51" s="197"/>
      <c r="L51" s="196"/>
      <c r="M51" s="196"/>
      <c r="N51" s="196"/>
      <c r="O51" s="196"/>
      <c r="P51" s="198"/>
      <c r="Q51" s="198"/>
      <c r="R51" s="196"/>
      <c r="S51" s="196"/>
      <c r="T51" s="196"/>
      <c r="U51" s="196"/>
      <c r="X51" s="77"/>
      <c r="Y51" s="77"/>
    </row>
    <row r="52" spans="1:25" ht="24.95" customHeight="1" thickBot="1" x14ac:dyDescent="0.3">
      <c r="B52" s="508"/>
      <c r="C52" s="508"/>
      <c r="D52" s="79" t="s">
        <v>35</v>
      </c>
      <c r="E52" s="134"/>
      <c r="F52" s="151"/>
      <c r="G52" s="4"/>
      <c r="H52" s="4"/>
      <c r="I52" s="4"/>
      <c r="J52" s="135"/>
      <c r="K52" s="136">
        <f>SUM(K5:K34)</f>
        <v>4895931.7699999996</v>
      </c>
      <c r="L52" s="137"/>
      <c r="M52" s="5"/>
      <c r="N52" s="5"/>
      <c r="O52" s="5"/>
      <c r="P52" s="138">
        <f>SUMPRODUCT(ABS(P5:P33))</f>
        <v>1163030.7320000001</v>
      </c>
      <c r="Q52" s="138">
        <f>SUMPRODUCT(ABS(Q5:Q33))</f>
        <v>4045497.9299999997</v>
      </c>
      <c r="R52" s="139">
        <f>SUM(R5:R33)</f>
        <v>1400739.08</v>
      </c>
      <c r="S52" s="140">
        <f>SUM(S5:S33)</f>
        <v>395000</v>
      </c>
      <c r="T52" s="140">
        <f>SUM(T5:T33)</f>
        <v>1933379.26</v>
      </c>
      <c r="U52" s="80"/>
      <c r="W52" s="2"/>
    </row>
    <row r="53" spans="1:25" ht="24.95" customHeight="1" thickBot="1" x14ac:dyDescent="0.3">
      <c r="B53" s="3"/>
      <c r="C53" s="3"/>
      <c r="D53" s="4"/>
      <c r="E53" s="4"/>
      <c r="F53" s="4"/>
      <c r="G53" s="4"/>
      <c r="H53" s="4"/>
      <c r="I53" s="4"/>
      <c r="J53" s="4"/>
      <c r="K53" s="5"/>
      <c r="L53" s="5"/>
      <c r="M53" s="5"/>
      <c r="N53" s="105"/>
      <c r="O53" s="104"/>
      <c r="P53" s="5"/>
      <c r="Q53" s="6"/>
      <c r="R53" s="7"/>
      <c r="S53" s="7"/>
      <c r="T53" s="8"/>
      <c r="W53" s="2"/>
    </row>
    <row r="54" spans="1:25" ht="24.95" customHeight="1" thickTop="1" thickBot="1" x14ac:dyDescent="0.25">
      <c r="A54" s="500" t="s">
        <v>0</v>
      </c>
      <c r="B54" s="501"/>
      <c r="C54" s="501"/>
      <c r="D54" s="502"/>
      <c r="E54" s="505" t="s">
        <v>1</v>
      </c>
      <c r="F54" s="523" t="s">
        <v>2</v>
      </c>
      <c r="G54" s="524"/>
      <c r="H54" s="524"/>
      <c r="I54" s="524"/>
      <c r="J54" s="524"/>
      <c r="K54" s="491" t="s">
        <v>3</v>
      </c>
      <c r="L54" s="492"/>
      <c r="M54" s="492"/>
      <c r="N54" s="492"/>
      <c r="O54" s="493"/>
      <c r="P54" s="515" t="s">
        <v>79</v>
      </c>
      <c r="Q54" s="529" t="s">
        <v>78</v>
      </c>
      <c r="R54" s="553" t="s">
        <v>4</v>
      </c>
      <c r="S54" s="554"/>
      <c r="T54" s="555"/>
      <c r="U54" s="9"/>
      <c r="W54" s="2"/>
    </row>
    <row r="55" spans="1:25" ht="21" customHeight="1" thickTop="1" x14ac:dyDescent="0.2">
      <c r="A55" s="494" t="s">
        <v>6</v>
      </c>
      <c r="B55" s="496" t="s">
        <v>7</v>
      </c>
      <c r="C55" s="497"/>
      <c r="D55" s="499" t="s">
        <v>36</v>
      </c>
      <c r="E55" s="506"/>
      <c r="F55" s="499" t="s">
        <v>9</v>
      </c>
      <c r="G55" s="499" t="s">
        <v>37</v>
      </c>
      <c r="H55" s="499" t="s">
        <v>11</v>
      </c>
      <c r="I55" s="499" t="s">
        <v>12</v>
      </c>
      <c r="J55" s="499" t="s">
        <v>13</v>
      </c>
      <c r="K55" s="514" t="s">
        <v>63</v>
      </c>
      <c r="L55" s="514" t="s">
        <v>14</v>
      </c>
      <c r="M55" s="514" t="s">
        <v>15</v>
      </c>
      <c r="N55" s="514" t="s">
        <v>16</v>
      </c>
      <c r="O55" s="558" t="s">
        <v>17</v>
      </c>
      <c r="P55" s="516"/>
      <c r="Q55" s="530"/>
      <c r="R55" s="556" t="s">
        <v>18</v>
      </c>
      <c r="S55" s="556" t="s">
        <v>19</v>
      </c>
      <c r="T55" s="556" t="s">
        <v>20</v>
      </c>
      <c r="U55" s="551" t="s">
        <v>5</v>
      </c>
      <c r="W55" s="2"/>
    </row>
    <row r="56" spans="1:25" ht="27" customHeight="1" thickBot="1" x14ac:dyDescent="0.25">
      <c r="A56" s="495"/>
      <c r="B56" s="498"/>
      <c r="C56" s="498"/>
      <c r="D56" s="498"/>
      <c r="E56" s="507"/>
      <c r="F56" s="498"/>
      <c r="G56" s="498"/>
      <c r="H56" s="498"/>
      <c r="I56" s="498"/>
      <c r="J56" s="498"/>
      <c r="K56" s="498"/>
      <c r="L56" s="498"/>
      <c r="M56" s="498"/>
      <c r="N56" s="498"/>
      <c r="O56" s="559"/>
      <c r="P56" s="517"/>
      <c r="Q56" s="531"/>
      <c r="R56" s="557"/>
      <c r="S56" s="557"/>
      <c r="T56" s="557"/>
      <c r="U56" s="552"/>
      <c r="W56" s="2"/>
    </row>
    <row r="57" spans="1:25" s="51" customFormat="1" ht="27" customHeight="1" thickTop="1" x14ac:dyDescent="0.25">
      <c r="A57" s="72"/>
      <c r="B57" s="489">
        <v>1</v>
      </c>
      <c r="C57" s="490"/>
      <c r="D57" s="41" t="s">
        <v>82</v>
      </c>
      <c r="E57" s="91" t="s">
        <v>44</v>
      </c>
      <c r="F57" s="111"/>
      <c r="G57" s="112"/>
      <c r="H57" s="41"/>
      <c r="I57" s="41"/>
      <c r="J57" s="41"/>
      <c r="K57" s="93">
        <v>1500</v>
      </c>
      <c r="L57" s="78"/>
      <c r="M57" s="78"/>
      <c r="N57" s="90"/>
      <c r="O57" s="90"/>
      <c r="P57" s="85">
        <f>K57</f>
        <v>1500</v>
      </c>
      <c r="Q57" s="85">
        <f t="shared" ref="Q57" si="7">K57</f>
        <v>1500</v>
      </c>
      <c r="R57" s="109"/>
      <c r="S57" s="109"/>
      <c r="T57" s="110"/>
      <c r="U57" s="72"/>
    </row>
    <row r="58" spans="1:25" s="51" customFormat="1" ht="101.25" customHeight="1" x14ac:dyDescent="0.25">
      <c r="A58" s="106"/>
      <c r="B58" s="489">
        <v>2</v>
      </c>
      <c r="C58" s="490"/>
      <c r="D58" s="41" t="s">
        <v>80</v>
      </c>
      <c r="E58" s="91" t="s">
        <v>72</v>
      </c>
      <c r="F58" s="107"/>
      <c r="G58" s="108"/>
      <c r="H58" s="44"/>
      <c r="I58" s="44"/>
      <c r="J58" s="103"/>
      <c r="K58" s="93">
        <v>69700</v>
      </c>
      <c r="L58" s="55"/>
      <c r="M58" s="78"/>
      <c r="N58" s="90"/>
      <c r="O58" s="90"/>
      <c r="P58" s="85">
        <f>Q58</f>
        <v>69700</v>
      </c>
      <c r="Q58" s="85">
        <f>K58</f>
        <v>69700</v>
      </c>
      <c r="R58" s="109"/>
      <c r="S58" s="109"/>
      <c r="T58" s="110"/>
      <c r="U58" s="72"/>
    </row>
    <row r="59" spans="1:25" s="27" customFormat="1" ht="36.75" customHeight="1" thickBot="1" x14ac:dyDescent="0.3">
      <c r="A59" s="106"/>
      <c r="B59" s="489">
        <v>3</v>
      </c>
      <c r="C59" s="490"/>
      <c r="D59" s="41" t="s">
        <v>90</v>
      </c>
      <c r="E59" s="91" t="s">
        <v>91</v>
      </c>
      <c r="F59" s="111"/>
      <c r="G59" s="125"/>
      <c r="H59" s="41"/>
      <c r="I59" s="41"/>
      <c r="J59" s="41"/>
      <c r="K59" s="78">
        <v>14720</v>
      </c>
      <c r="L59" s="55"/>
      <c r="M59" s="78"/>
      <c r="N59" s="78"/>
      <c r="O59" s="78"/>
      <c r="P59" s="84">
        <f>S59-Q59</f>
        <v>0</v>
      </c>
      <c r="Q59" s="84">
        <v>14720</v>
      </c>
      <c r="R59" s="89"/>
      <c r="S59" s="30">
        <v>14720</v>
      </c>
      <c r="T59" s="30"/>
      <c r="U59" s="31"/>
    </row>
    <row r="60" spans="1:25" ht="24.75" customHeight="1" thickTop="1" thickBot="1" x14ac:dyDescent="0.3">
      <c r="B60" s="508"/>
      <c r="C60" s="508"/>
      <c r="D60" s="10" t="s">
        <v>38</v>
      </c>
      <c r="E60" s="11"/>
      <c r="F60" s="11"/>
      <c r="G60" s="11"/>
      <c r="H60" s="11"/>
      <c r="I60" s="11"/>
      <c r="J60" s="11"/>
      <c r="K60" s="12">
        <f>SUM(K57:K59)</f>
        <v>85920</v>
      </c>
      <c r="L60" s="13"/>
      <c r="M60" s="13"/>
      <c r="N60" s="13">
        <f>SUM(N57:N59)</f>
        <v>0</v>
      </c>
      <c r="O60" s="113"/>
      <c r="P60" s="117">
        <f>SUMPRODUCT(ABS(P57:P59))</f>
        <v>71200</v>
      </c>
      <c r="Q60" s="117">
        <f>SUMPRODUCT(ABS(Q57:Q59))</f>
        <v>85920</v>
      </c>
      <c r="R60" s="115"/>
      <c r="S60" s="14"/>
      <c r="T60" s="15"/>
    </row>
    <row r="61" spans="1:25" ht="24.75" customHeight="1" thickTop="1" thickBot="1" x14ac:dyDescent="0.3">
      <c r="B61" s="3"/>
      <c r="C61" s="3"/>
      <c r="D61" s="4"/>
      <c r="E61" s="4"/>
      <c r="F61" s="4"/>
      <c r="G61" s="4"/>
      <c r="H61" s="4"/>
      <c r="I61" s="4"/>
      <c r="J61" s="4"/>
      <c r="K61" s="5"/>
      <c r="L61" s="5"/>
      <c r="M61" s="5"/>
      <c r="N61" s="5"/>
      <c r="Q61" s="6"/>
      <c r="R61" s="7"/>
      <c r="S61" s="7"/>
      <c r="T61" s="8"/>
    </row>
    <row r="62" spans="1:25" ht="24.75" customHeight="1" thickTop="1" thickBot="1" x14ac:dyDescent="0.25">
      <c r="A62" s="500" t="s">
        <v>0</v>
      </c>
      <c r="B62" s="501"/>
      <c r="C62" s="501"/>
      <c r="D62" s="502"/>
      <c r="E62" s="505" t="s">
        <v>1</v>
      </c>
      <c r="F62" s="523" t="s">
        <v>2</v>
      </c>
      <c r="G62" s="524"/>
      <c r="H62" s="524"/>
      <c r="I62" s="524"/>
      <c r="J62" s="524"/>
      <c r="K62" s="491" t="s">
        <v>3</v>
      </c>
      <c r="L62" s="492"/>
      <c r="M62" s="492"/>
      <c r="N62" s="492"/>
      <c r="O62" s="493"/>
      <c r="P62" s="515" t="s">
        <v>79</v>
      </c>
      <c r="Q62" s="529" t="s">
        <v>78</v>
      </c>
      <c r="R62" s="553" t="s">
        <v>4</v>
      </c>
      <c r="S62" s="554"/>
      <c r="T62" s="555"/>
      <c r="U62" s="9"/>
    </row>
    <row r="63" spans="1:25" ht="21.75" customHeight="1" thickTop="1" x14ac:dyDescent="0.2">
      <c r="A63" s="494" t="s">
        <v>6</v>
      </c>
      <c r="B63" s="496" t="s">
        <v>7</v>
      </c>
      <c r="C63" s="497"/>
      <c r="D63" s="499" t="s">
        <v>39</v>
      </c>
      <c r="E63" s="506"/>
      <c r="F63" s="499" t="s">
        <v>9</v>
      </c>
      <c r="G63" s="499" t="s">
        <v>10</v>
      </c>
      <c r="H63" s="499" t="s">
        <v>11</v>
      </c>
      <c r="I63" s="499" t="s">
        <v>12</v>
      </c>
      <c r="J63" s="499" t="s">
        <v>13</v>
      </c>
      <c r="K63" s="514" t="s">
        <v>63</v>
      </c>
      <c r="L63" s="514" t="s">
        <v>14</v>
      </c>
      <c r="M63" s="514" t="s">
        <v>15</v>
      </c>
      <c r="N63" s="561" t="s">
        <v>16</v>
      </c>
      <c r="O63" s="558" t="s">
        <v>17</v>
      </c>
      <c r="P63" s="516"/>
      <c r="Q63" s="530"/>
      <c r="R63" s="556" t="s">
        <v>18</v>
      </c>
      <c r="S63" s="556" t="s">
        <v>19</v>
      </c>
      <c r="T63" s="556" t="s">
        <v>20</v>
      </c>
      <c r="U63" s="551" t="s">
        <v>5</v>
      </c>
    </row>
    <row r="64" spans="1:25" ht="27" customHeight="1" thickBot="1" x14ac:dyDescent="0.25">
      <c r="A64" s="495"/>
      <c r="B64" s="498"/>
      <c r="C64" s="498"/>
      <c r="D64" s="498"/>
      <c r="E64" s="507"/>
      <c r="F64" s="560"/>
      <c r="G64" s="560"/>
      <c r="H64" s="560"/>
      <c r="I64" s="498"/>
      <c r="J64" s="560"/>
      <c r="K64" s="498"/>
      <c r="L64" s="498"/>
      <c r="M64" s="498"/>
      <c r="N64" s="562"/>
      <c r="O64" s="559"/>
      <c r="P64" s="517"/>
      <c r="Q64" s="531"/>
      <c r="R64" s="557"/>
      <c r="S64" s="557"/>
      <c r="T64" s="557"/>
      <c r="U64" s="552"/>
    </row>
    <row r="65" spans="1:21" s="98" customFormat="1" ht="39.950000000000003" customHeight="1" thickTop="1" x14ac:dyDescent="0.2">
      <c r="A65" s="32"/>
      <c r="B65" s="489">
        <v>1</v>
      </c>
      <c r="C65" s="490"/>
      <c r="D65" s="33" t="s">
        <v>73</v>
      </c>
      <c r="E65" s="91" t="s">
        <v>45</v>
      </c>
      <c r="F65" s="39"/>
      <c r="G65" s="38"/>
      <c r="H65" s="39"/>
      <c r="I65" s="92"/>
      <c r="J65" s="39"/>
      <c r="K65" s="93">
        <v>5000</v>
      </c>
      <c r="L65" s="94"/>
      <c r="M65" s="94"/>
      <c r="N65" s="95"/>
      <c r="O65" s="101"/>
      <c r="P65" s="86">
        <f>Q65</f>
        <v>5000</v>
      </c>
      <c r="Q65" s="86">
        <f>K65</f>
        <v>5000</v>
      </c>
      <c r="R65" s="96"/>
      <c r="S65" s="50"/>
      <c r="T65" s="49"/>
      <c r="U65" s="102"/>
    </row>
    <row r="66" spans="1:21" s="98" customFormat="1" ht="39.950000000000003" customHeight="1" x14ac:dyDescent="0.2">
      <c r="A66" s="32" t="s">
        <v>71</v>
      </c>
      <c r="B66" s="489" t="s">
        <v>40</v>
      </c>
      <c r="C66" s="490"/>
      <c r="D66" s="33" t="s">
        <v>74</v>
      </c>
      <c r="E66" s="91" t="s">
        <v>46</v>
      </c>
      <c r="F66" s="39" t="s">
        <v>77</v>
      </c>
      <c r="G66" s="38"/>
      <c r="H66" s="39"/>
      <c r="I66" s="92"/>
      <c r="J66" s="39"/>
      <c r="K66" s="93">
        <v>4000</v>
      </c>
      <c r="L66" s="94">
        <v>4000</v>
      </c>
      <c r="M66" s="94"/>
      <c r="N66" s="95"/>
      <c r="O66" s="58"/>
      <c r="P66" s="87">
        <f t="shared" ref="P66:P70" si="8">Q66</f>
        <v>4000</v>
      </c>
      <c r="Q66" s="87">
        <f t="shared" ref="Q66:Q70" si="9">K66</f>
        <v>4000</v>
      </c>
      <c r="R66" s="96"/>
      <c r="S66" s="50"/>
      <c r="T66" s="49"/>
      <c r="U66" s="97"/>
    </row>
    <row r="67" spans="1:21" s="98" customFormat="1" ht="39.950000000000003" customHeight="1" x14ac:dyDescent="0.2">
      <c r="A67" s="32" t="s">
        <v>71</v>
      </c>
      <c r="B67" s="489">
        <v>3</v>
      </c>
      <c r="C67" s="490"/>
      <c r="D67" s="33" t="s">
        <v>75</v>
      </c>
      <c r="E67" s="91" t="s">
        <v>47</v>
      </c>
      <c r="F67" s="39" t="s">
        <v>77</v>
      </c>
      <c r="G67" s="38"/>
      <c r="H67" s="39"/>
      <c r="I67" s="39"/>
      <c r="J67" s="39"/>
      <c r="K67" s="93">
        <v>8500</v>
      </c>
      <c r="L67" s="94">
        <v>8500</v>
      </c>
      <c r="M67" s="94"/>
      <c r="N67" s="95"/>
      <c r="O67" s="58"/>
      <c r="P67" s="87">
        <f t="shared" si="8"/>
        <v>8500</v>
      </c>
      <c r="Q67" s="87">
        <f t="shared" si="9"/>
        <v>8500</v>
      </c>
      <c r="R67" s="96"/>
      <c r="S67" s="50"/>
      <c r="T67" s="49"/>
      <c r="U67" s="97"/>
    </row>
    <row r="68" spans="1:21" s="98" customFormat="1" ht="39.950000000000003" customHeight="1" x14ac:dyDescent="0.2">
      <c r="A68" s="32" t="s">
        <v>71</v>
      </c>
      <c r="B68" s="489">
        <v>4</v>
      </c>
      <c r="C68" s="490"/>
      <c r="D68" s="33" t="s">
        <v>76</v>
      </c>
      <c r="E68" s="91" t="s">
        <v>50</v>
      </c>
      <c r="F68" s="39" t="s">
        <v>77</v>
      </c>
      <c r="G68" s="38"/>
      <c r="H68" s="39"/>
      <c r="I68" s="39"/>
      <c r="J68" s="39"/>
      <c r="K68" s="93">
        <v>4770</v>
      </c>
      <c r="L68" s="94">
        <v>4770</v>
      </c>
      <c r="M68" s="94"/>
      <c r="N68" s="95"/>
      <c r="O68" s="94"/>
      <c r="P68" s="87">
        <f t="shared" si="8"/>
        <v>4770</v>
      </c>
      <c r="Q68" s="87">
        <f t="shared" si="9"/>
        <v>4770</v>
      </c>
      <c r="R68" s="100">
        <f>T68</f>
        <v>5920</v>
      </c>
      <c r="S68" s="50"/>
      <c r="T68" s="49">
        <v>5920</v>
      </c>
      <c r="U68" s="97"/>
    </row>
    <row r="69" spans="1:21" s="98" customFormat="1" ht="39.950000000000003" customHeight="1" x14ac:dyDescent="0.2">
      <c r="A69" s="32"/>
      <c r="B69" s="489">
        <v>6</v>
      </c>
      <c r="C69" s="490"/>
      <c r="D69" s="33" t="s">
        <v>41</v>
      </c>
      <c r="E69" s="91" t="s">
        <v>48</v>
      </c>
      <c r="F69" s="39"/>
      <c r="G69" s="38"/>
      <c r="H69" s="39"/>
      <c r="I69" s="92"/>
      <c r="J69" s="39"/>
      <c r="K69" s="93">
        <v>4130</v>
      </c>
      <c r="L69" s="55"/>
      <c r="M69" s="94"/>
      <c r="N69" s="95"/>
      <c r="O69" s="94"/>
      <c r="P69" s="87">
        <f t="shared" si="8"/>
        <v>4130</v>
      </c>
      <c r="Q69" s="87">
        <f t="shared" si="9"/>
        <v>4130</v>
      </c>
      <c r="R69" s="100"/>
      <c r="S69" s="50"/>
      <c r="T69" s="49"/>
      <c r="U69" s="97"/>
    </row>
    <row r="70" spans="1:21" s="98" customFormat="1" ht="39.950000000000003" customHeight="1" thickBot="1" x14ac:dyDescent="0.25">
      <c r="A70" s="32"/>
      <c r="B70" s="489">
        <v>7</v>
      </c>
      <c r="C70" s="490"/>
      <c r="D70" s="33" t="s">
        <v>102</v>
      </c>
      <c r="E70" s="91" t="s">
        <v>49</v>
      </c>
      <c r="F70" s="99"/>
      <c r="G70" s="38"/>
      <c r="H70" s="39"/>
      <c r="I70" s="39"/>
      <c r="J70" s="39"/>
      <c r="K70" s="93">
        <v>3760</v>
      </c>
      <c r="L70" s="94"/>
      <c r="M70" s="94"/>
      <c r="N70" s="95"/>
      <c r="O70" s="94"/>
      <c r="P70" s="87">
        <f t="shared" si="8"/>
        <v>3760</v>
      </c>
      <c r="Q70" s="87">
        <f t="shared" si="9"/>
        <v>3760</v>
      </c>
      <c r="R70" s="100"/>
      <c r="S70" s="50"/>
      <c r="T70" s="49"/>
      <c r="U70" s="97"/>
    </row>
    <row r="71" spans="1:21" ht="24.75" customHeight="1" thickTop="1" thickBot="1" x14ac:dyDescent="0.3">
      <c r="B71" s="575"/>
      <c r="C71" s="575"/>
      <c r="D71" s="10" t="s">
        <v>42</v>
      </c>
      <c r="E71" s="11"/>
      <c r="F71" s="11"/>
      <c r="G71" s="11"/>
      <c r="H71" s="11"/>
      <c r="I71" s="11"/>
      <c r="J71" s="11"/>
      <c r="K71" s="16">
        <f>SUM(K65:K70)</f>
        <v>30160</v>
      </c>
      <c r="L71" s="13"/>
      <c r="M71" s="13"/>
      <c r="N71" s="29">
        <f>SUM(N65:N70)</f>
        <v>0</v>
      </c>
      <c r="O71" s="113"/>
      <c r="P71" s="118">
        <f>SUMPRODUCT(ABS(P65:P70))</f>
        <v>30160</v>
      </c>
      <c r="Q71" s="118">
        <f>SUMPRODUCT(ABS(Q65:Q70))</f>
        <v>30160</v>
      </c>
      <c r="R71" s="120">
        <f>SUM(R65:R70)</f>
        <v>5920</v>
      </c>
      <c r="S71" s="121"/>
      <c r="T71" s="122">
        <f>SUM(T65:T70)</f>
        <v>5920</v>
      </c>
    </row>
    <row r="72" spans="1:21" ht="14.25" thickTop="1" thickBot="1" x14ac:dyDescent="0.2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/>
      <c r="R72" s="19"/>
      <c r="S72" s="19"/>
      <c r="T72" s="19"/>
    </row>
    <row r="73" spans="1:21" ht="38.25" customHeight="1" thickTop="1" thickBot="1" x14ac:dyDescent="0.3">
      <c r="B73" s="575"/>
      <c r="C73" s="575"/>
      <c r="D73" s="20" t="s">
        <v>43</v>
      </c>
      <c r="E73" s="21"/>
      <c r="F73" s="21"/>
      <c r="G73" s="21"/>
      <c r="H73" s="21"/>
      <c r="I73" s="21"/>
      <c r="J73" s="21"/>
      <c r="K73" s="12">
        <f>K52+K60+K71</f>
        <v>5012011.7699999996</v>
      </c>
      <c r="L73" s="22"/>
      <c r="M73" s="22"/>
      <c r="N73" s="22">
        <f>N71+N60+N52</f>
        <v>0</v>
      </c>
      <c r="O73" s="114"/>
      <c r="P73" s="119">
        <f>P71+P60+P52</f>
        <v>1264390.7320000001</v>
      </c>
      <c r="Q73" s="119">
        <f>Q71+Q60+Q52</f>
        <v>4161577.9299999997</v>
      </c>
      <c r="R73" s="115"/>
      <c r="S73" s="14"/>
      <c r="T73" s="23"/>
    </row>
    <row r="74" spans="1:21" ht="13.5" thickTop="1" x14ac:dyDescent="0.2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2"/>
      <c r="N74" s="2"/>
      <c r="Q74" s="24"/>
      <c r="R74" s="19"/>
      <c r="S74" s="19"/>
      <c r="T74" s="19"/>
    </row>
    <row r="75" spans="1:21" x14ac:dyDescent="0.2">
      <c r="B75" s="17"/>
      <c r="C75" s="17"/>
      <c r="D75" s="17"/>
      <c r="E75" s="17"/>
      <c r="F75" s="17"/>
      <c r="G75" s="17"/>
      <c r="H75" s="17"/>
      <c r="I75" s="17"/>
      <c r="J75" s="17"/>
      <c r="K75" s="25"/>
      <c r="L75" s="17"/>
      <c r="M75" s="2"/>
      <c r="N75" s="2"/>
      <c r="O75" s="2"/>
      <c r="P75" s="2"/>
      <c r="Q75" s="24"/>
      <c r="R75" s="19"/>
      <c r="S75" s="19"/>
      <c r="T75" s="19"/>
    </row>
    <row r="76" spans="1:21" x14ac:dyDescent="0.2">
      <c r="B76" s="17"/>
      <c r="C76" s="17"/>
      <c r="D76" s="26"/>
      <c r="E76" s="26"/>
      <c r="F76" s="26"/>
      <c r="G76" s="26"/>
      <c r="H76" s="26"/>
      <c r="I76" s="26"/>
      <c r="J76" s="26"/>
      <c r="K76" s="25"/>
      <c r="L76" s="17"/>
      <c r="M76" s="17"/>
      <c r="N76" s="17"/>
      <c r="O76" s="2"/>
      <c r="P76" s="2"/>
      <c r="Q76" s="24"/>
      <c r="R76" s="19"/>
      <c r="S76" s="19"/>
      <c r="T76" s="19"/>
    </row>
    <row r="77" spans="1:21" x14ac:dyDescent="0.2">
      <c r="Q77" s="27"/>
      <c r="R77" s="19"/>
      <c r="S77" s="19"/>
      <c r="T77" s="19"/>
    </row>
    <row r="78" spans="1:21" x14ac:dyDescent="0.2">
      <c r="F78" s="157"/>
      <c r="Q78" s="27"/>
      <c r="R78" s="19"/>
      <c r="S78" s="19"/>
      <c r="T78" s="19"/>
    </row>
    <row r="79" spans="1:21" x14ac:dyDescent="0.2">
      <c r="Q79" s="27"/>
      <c r="R79" s="19"/>
      <c r="S79" s="19"/>
      <c r="T79" s="19"/>
    </row>
    <row r="80" spans="1:21" ht="21.95" customHeight="1" x14ac:dyDescent="0.2">
      <c r="A80" s="569" t="s">
        <v>136</v>
      </c>
      <c r="B80" s="569"/>
      <c r="C80" s="569"/>
      <c r="D80" s="175" t="s">
        <v>134</v>
      </c>
      <c r="F80" s="176">
        <v>24222</v>
      </c>
      <c r="Q80" s="27"/>
      <c r="R80" s="19"/>
      <c r="S80" s="19"/>
      <c r="T80" s="19"/>
    </row>
    <row r="81" spans="1:20" ht="21.95" customHeight="1" x14ac:dyDescent="0.2">
      <c r="A81" s="569" t="s">
        <v>125</v>
      </c>
      <c r="B81" s="569"/>
      <c r="C81" s="569"/>
      <c r="D81" s="175" t="s">
        <v>133</v>
      </c>
      <c r="F81" s="176">
        <v>132186.51</v>
      </c>
      <c r="Q81" s="27"/>
      <c r="R81" s="19"/>
      <c r="S81" s="19"/>
      <c r="T81" s="19"/>
    </row>
    <row r="82" spans="1:20" ht="50.1" customHeight="1" x14ac:dyDescent="0.2">
      <c r="A82" s="476" t="s">
        <v>137</v>
      </c>
      <c r="B82" s="476"/>
      <c r="C82" s="572"/>
      <c r="D82" s="153" t="s">
        <v>132</v>
      </c>
      <c r="E82" s="155"/>
      <c r="F82" s="156">
        <v>1248490.6399999999</v>
      </c>
      <c r="G82" s="162"/>
      <c r="H82" s="163"/>
      <c r="I82" s="164"/>
      <c r="J82" s="165"/>
      <c r="K82" s="166"/>
      <c r="L82" s="167"/>
      <c r="M82" s="167"/>
      <c r="N82" s="167"/>
      <c r="O82" s="167"/>
      <c r="P82" s="159"/>
      <c r="Q82" s="160"/>
      <c r="R82" s="161"/>
      <c r="S82" s="19"/>
      <c r="T82" s="19"/>
    </row>
    <row r="83" spans="1:20" ht="25.5" x14ac:dyDescent="0.2">
      <c r="A83" s="476"/>
      <c r="B83" s="476"/>
      <c r="C83" s="572"/>
      <c r="D83" s="152" t="s">
        <v>119</v>
      </c>
      <c r="E83" s="570"/>
      <c r="F83" s="156">
        <f>SUM(F84:F98)</f>
        <v>86578.02</v>
      </c>
      <c r="Q83" s="27"/>
      <c r="R83" s="19"/>
      <c r="S83" s="19"/>
      <c r="T83" s="19"/>
    </row>
    <row r="84" spans="1:20" x14ac:dyDescent="0.2">
      <c r="A84" s="476"/>
      <c r="B84" s="476"/>
      <c r="C84" s="572"/>
      <c r="D84" s="142" t="s">
        <v>108</v>
      </c>
      <c r="E84" s="571"/>
      <c r="F84" s="144">
        <v>4824.68</v>
      </c>
      <c r="Q84" s="27"/>
      <c r="R84" s="19"/>
      <c r="S84" s="19"/>
      <c r="T84" s="19"/>
    </row>
    <row r="85" spans="1:20" x14ac:dyDescent="0.2">
      <c r="A85" s="476"/>
      <c r="B85" s="476"/>
      <c r="C85" s="572"/>
      <c r="D85" s="142" t="s">
        <v>106</v>
      </c>
      <c r="E85" s="571"/>
      <c r="F85" s="144">
        <v>8553.34</v>
      </c>
      <c r="Q85" s="27"/>
      <c r="R85" s="19"/>
      <c r="S85" s="19"/>
      <c r="T85" s="19"/>
    </row>
    <row r="86" spans="1:20" x14ac:dyDescent="0.2">
      <c r="A86" s="476"/>
      <c r="B86" s="476"/>
      <c r="C86" s="572"/>
      <c r="D86" s="142" t="s">
        <v>107</v>
      </c>
      <c r="E86" s="571"/>
      <c r="F86" s="144">
        <v>638.41999999999996</v>
      </c>
      <c r="Q86" s="27"/>
      <c r="R86" s="19"/>
      <c r="S86" s="19"/>
      <c r="T86" s="19"/>
    </row>
    <row r="87" spans="1:20" ht="13.5" thickBot="1" x14ac:dyDescent="0.25">
      <c r="A87" s="476"/>
      <c r="B87" s="476"/>
      <c r="C87" s="572"/>
      <c r="D87" s="142" t="s">
        <v>109</v>
      </c>
      <c r="E87" s="571"/>
      <c r="F87" s="144">
        <v>14649.18</v>
      </c>
      <c r="Q87" s="27"/>
      <c r="R87" s="19"/>
      <c r="S87" s="19"/>
      <c r="T87" s="19"/>
    </row>
    <row r="88" spans="1:20" ht="14.25" thickTop="1" thickBot="1" x14ac:dyDescent="0.25">
      <c r="A88" s="476"/>
      <c r="B88" s="476"/>
      <c r="C88" s="572"/>
      <c r="D88" s="142" t="s">
        <v>113</v>
      </c>
      <c r="E88" s="571"/>
      <c r="F88" s="144">
        <v>1568</v>
      </c>
      <c r="O88" s="116"/>
      <c r="Q88" s="27"/>
      <c r="R88" s="19"/>
      <c r="S88" s="19"/>
      <c r="T88" s="19"/>
    </row>
    <row r="89" spans="1:20" ht="13.5" thickTop="1" x14ac:dyDescent="0.2">
      <c r="A89" s="476"/>
      <c r="B89" s="476"/>
      <c r="C89" s="572"/>
      <c r="D89" s="142" t="s">
        <v>110</v>
      </c>
      <c r="E89" s="571"/>
      <c r="F89" s="144">
        <v>1909.5</v>
      </c>
      <c r="Q89" s="27"/>
      <c r="R89" s="19"/>
      <c r="S89" s="19"/>
      <c r="T89" s="19"/>
    </row>
    <row r="90" spans="1:20" x14ac:dyDescent="0.2">
      <c r="A90" s="476"/>
      <c r="B90" s="476"/>
      <c r="C90" s="572"/>
      <c r="D90" s="142" t="s">
        <v>111</v>
      </c>
      <c r="E90" s="571"/>
      <c r="F90" s="144">
        <v>1368.6</v>
      </c>
      <c r="Q90" s="27"/>
      <c r="R90" s="19"/>
      <c r="S90" s="19"/>
      <c r="T90" s="19"/>
    </row>
    <row r="91" spans="1:20" ht="25.5" x14ac:dyDescent="0.2">
      <c r="A91" s="476"/>
      <c r="B91" s="476"/>
      <c r="C91" s="572"/>
      <c r="D91" s="142" t="s">
        <v>129</v>
      </c>
      <c r="E91" s="154"/>
      <c r="F91" s="144">
        <v>23999.99</v>
      </c>
      <c r="Q91" s="27"/>
      <c r="R91" s="19"/>
      <c r="S91" s="19"/>
      <c r="T91" s="19"/>
    </row>
    <row r="92" spans="1:20" ht="25.5" x14ac:dyDescent="0.2">
      <c r="A92" s="476"/>
      <c r="B92" s="476"/>
      <c r="C92" s="572"/>
      <c r="D92" s="142" t="s">
        <v>115</v>
      </c>
      <c r="E92" s="154"/>
      <c r="F92" s="144">
        <v>4200</v>
      </c>
      <c r="Q92" s="27"/>
      <c r="R92" s="19"/>
      <c r="S92" s="19"/>
      <c r="T92" s="19"/>
    </row>
    <row r="93" spans="1:20" ht="15" x14ac:dyDescent="0.2">
      <c r="A93" s="476"/>
      <c r="B93" s="476"/>
      <c r="C93" s="572"/>
      <c r="D93" s="142" t="s">
        <v>114</v>
      </c>
      <c r="E93" s="154"/>
      <c r="F93" s="144">
        <v>4693</v>
      </c>
      <c r="Q93" s="27"/>
      <c r="R93" s="19"/>
      <c r="S93" s="19"/>
      <c r="T93" s="19"/>
    </row>
    <row r="94" spans="1:20" ht="15" x14ac:dyDescent="0.2">
      <c r="A94" s="476"/>
      <c r="B94" s="476"/>
      <c r="C94" s="572"/>
      <c r="D94" s="142" t="s">
        <v>116</v>
      </c>
      <c r="E94" s="154"/>
      <c r="F94" s="144">
        <v>1137.95</v>
      </c>
      <c r="Q94" s="27"/>
      <c r="R94" s="19"/>
      <c r="S94" s="19"/>
      <c r="T94" s="19"/>
    </row>
    <row r="95" spans="1:20" ht="15" x14ac:dyDescent="0.2">
      <c r="A95" s="476"/>
      <c r="B95" s="476"/>
      <c r="C95" s="572"/>
      <c r="D95" s="142" t="s">
        <v>117</v>
      </c>
      <c r="E95" s="154"/>
      <c r="F95" s="144">
        <v>408</v>
      </c>
      <c r="Q95" s="27"/>
      <c r="R95" s="19"/>
      <c r="S95" s="19"/>
      <c r="T95" s="19"/>
    </row>
    <row r="96" spans="1:20" ht="15" x14ac:dyDescent="0.2">
      <c r="A96" s="476"/>
      <c r="B96" s="476"/>
      <c r="C96" s="572"/>
      <c r="D96" s="142" t="s">
        <v>118</v>
      </c>
      <c r="E96" s="154"/>
      <c r="F96" s="144">
        <v>820</v>
      </c>
      <c r="H96" s="157"/>
      <c r="Q96" s="27"/>
      <c r="R96" s="19"/>
      <c r="S96" s="19"/>
      <c r="T96" s="19"/>
    </row>
    <row r="97" spans="1:20" ht="15" x14ac:dyDescent="0.2">
      <c r="A97" s="476"/>
      <c r="B97" s="476"/>
      <c r="C97" s="572"/>
      <c r="D97" s="142" t="s">
        <v>130</v>
      </c>
      <c r="E97" s="154"/>
      <c r="F97" s="144">
        <v>1418.6</v>
      </c>
      <c r="H97" s="157"/>
      <c r="Q97" s="27"/>
      <c r="R97" s="19"/>
      <c r="S97" s="19"/>
      <c r="T97" s="19"/>
    </row>
    <row r="98" spans="1:20" ht="25.5" x14ac:dyDescent="0.2">
      <c r="A98" s="476"/>
      <c r="B98" s="476"/>
      <c r="C98" s="572"/>
      <c r="D98" s="142" t="s">
        <v>135</v>
      </c>
      <c r="E98" s="154"/>
      <c r="F98" s="144">
        <v>16388.759999999998</v>
      </c>
      <c r="H98" s="157"/>
      <c r="Q98" s="27"/>
      <c r="R98" s="19"/>
      <c r="S98" s="19"/>
      <c r="T98" s="19"/>
    </row>
    <row r="99" spans="1:20" ht="27.75" customHeight="1" x14ac:dyDescent="0.25">
      <c r="D99" s="173" t="s">
        <v>120</v>
      </c>
      <c r="E99" s="27"/>
      <c r="F99" s="174">
        <f>F82+F83+F81+F80</f>
        <v>1491477.17</v>
      </c>
      <c r="Q99" s="27"/>
      <c r="R99" s="19"/>
      <c r="S99" s="19"/>
      <c r="T99" s="19"/>
    </row>
    <row r="100" spans="1:20" ht="27.75" customHeight="1" x14ac:dyDescent="0.25">
      <c r="D100" s="172"/>
      <c r="E100" s="27"/>
      <c r="F100" s="158"/>
      <c r="Q100" s="27"/>
      <c r="R100" s="19"/>
      <c r="S100" s="19"/>
      <c r="T100" s="19"/>
    </row>
    <row r="101" spans="1:20" ht="50.1" customHeight="1" x14ac:dyDescent="0.25">
      <c r="A101" s="569" t="s">
        <v>125</v>
      </c>
      <c r="B101" s="569"/>
      <c r="C101" s="569"/>
      <c r="D101" s="171" t="s">
        <v>127</v>
      </c>
      <c r="E101" s="27"/>
      <c r="F101" s="170">
        <v>160000</v>
      </c>
      <c r="Q101" s="27"/>
      <c r="R101" s="19"/>
      <c r="S101" s="19"/>
      <c r="T101" s="19"/>
    </row>
    <row r="102" spans="1:20" ht="50.1" customHeight="1" x14ac:dyDescent="0.25">
      <c r="A102" s="569" t="s">
        <v>126</v>
      </c>
      <c r="B102" s="569"/>
      <c r="C102" s="569"/>
      <c r="D102" s="171" t="s">
        <v>128</v>
      </c>
      <c r="E102" s="27"/>
      <c r="F102" s="170">
        <v>250000</v>
      </c>
      <c r="Q102" s="27"/>
      <c r="R102" s="19"/>
      <c r="S102" s="19"/>
      <c r="T102" s="19"/>
    </row>
    <row r="103" spans="1:20" ht="27.75" customHeight="1" x14ac:dyDescent="0.25">
      <c r="D103" s="168"/>
      <c r="E103" s="27"/>
      <c r="F103" s="158"/>
      <c r="Q103" s="27"/>
      <c r="R103" s="19"/>
      <c r="S103" s="19"/>
      <c r="T103" s="19"/>
    </row>
    <row r="104" spans="1:20" ht="15" customHeight="1" x14ac:dyDescent="0.2">
      <c r="A104" s="476" t="s">
        <v>121</v>
      </c>
      <c r="B104" s="476"/>
      <c r="C104" s="476"/>
      <c r="D104" s="169" t="s">
        <v>122</v>
      </c>
      <c r="F104" s="177">
        <v>124325.82</v>
      </c>
      <c r="Q104" s="27"/>
      <c r="R104" s="19"/>
      <c r="S104" s="19"/>
      <c r="T104" s="19"/>
    </row>
    <row r="105" spans="1:20" ht="14.25" x14ac:dyDescent="0.2">
      <c r="A105" s="476"/>
      <c r="B105" s="476"/>
      <c r="C105" s="476"/>
      <c r="D105" s="169" t="s">
        <v>123</v>
      </c>
      <c r="F105" s="177">
        <v>802436.87</v>
      </c>
      <c r="Q105" s="27"/>
      <c r="R105" s="19"/>
      <c r="S105" s="19"/>
      <c r="T105" s="19"/>
    </row>
    <row r="106" spans="1:20" ht="14.25" x14ac:dyDescent="0.2">
      <c r="A106" s="476"/>
      <c r="B106" s="476"/>
      <c r="C106" s="476"/>
      <c r="D106" s="169" t="s">
        <v>124</v>
      </c>
      <c r="F106" s="177">
        <v>469714.48</v>
      </c>
      <c r="Q106" s="27"/>
      <c r="R106" s="19"/>
      <c r="S106" s="19"/>
      <c r="T106" s="19"/>
    </row>
    <row r="107" spans="1:20" ht="14.25" x14ac:dyDescent="0.2">
      <c r="D107" s="169" t="s">
        <v>131</v>
      </c>
      <c r="F107" s="177">
        <v>95000</v>
      </c>
      <c r="Q107" s="27"/>
      <c r="R107" s="19"/>
      <c r="S107" s="19"/>
      <c r="T107" s="19"/>
    </row>
    <row r="108" spans="1:20" x14ac:dyDescent="0.2">
      <c r="F108" s="157"/>
      <c r="Q108" s="27"/>
      <c r="R108" s="19"/>
      <c r="S108" s="19"/>
      <c r="T108" s="19"/>
    </row>
    <row r="109" spans="1:20" x14ac:dyDescent="0.2">
      <c r="Q109" s="27"/>
      <c r="R109" s="19"/>
      <c r="S109" s="19"/>
      <c r="T109" s="19"/>
    </row>
    <row r="110" spans="1:20" x14ac:dyDescent="0.2">
      <c r="Q110" s="27"/>
      <c r="R110" s="19"/>
      <c r="S110" s="19"/>
      <c r="T110" s="19"/>
    </row>
    <row r="111" spans="1:20" x14ac:dyDescent="0.2">
      <c r="Q111" s="27"/>
      <c r="R111" s="19"/>
      <c r="S111" s="19"/>
      <c r="T111" s="19"/>
    </row>
    <row r="112" spans="1:20" x14ac:dyDescent="0.2">
      <c r="Q112" s="27"/>
      <c r="R112" s="19"/>
      <c r="S112" s="19"/>
      <c r="T112" s="19"/>
    </row>
    <row r="113" spans="17:20" x14ac:dyDescent="0.2">
      <c r="Q113" s="27"/>
      <c r="R113" s="19"/>
      <c r="S113" s="19"/>
      <c r="T113" s="19"/>
    </row>
    <row r="114" spans="17:20" x14ac:dyDescent="0.2">
      <c r="Q114" s="27"/>
      <c r="R114" s="19"/>
      <c r="S114" s="19"/>
      <c r="T114" s="19"/>
    </row>
    <row r="115" spans="17:20" x14ac:dyDescent="0.2">
      <c r="Q115" s="27"/>
      <c r="R115" s="19"/>
      <c r="S115" s="19"/>
      <c r="T115" s="19"/>
    </row>
    <row r="116" spans="17:20" x14ac:dyDescent="0.2">
      <c r="Q116" s="27"/>
      <c r="R116" s="19"/>
      <c r="S116" s="19"/>
      <c r="T116" s="19"/>
    </row>
    <row r="117" spans="17:20" x14ac:dyDescent="0.2">
      <c r="Q117" s="27"/>
      <c r="R117" s="19"/>
      <c r="S117" s="19"/>
      <c r="T117" s="19"/>
    </row>
    <row r="118" spans="17:20" x14ac:dyDescent="0.2">
      <c r="R118" s="19"/>
      <c r="S118" s="19"/>
      <c r="T118" s="19"/>
    </row>
    <row r="119" spans="17:20" x14ac:dyDescent="0.2">
      <c r="R119" s="19"/>
      <c r="S119" s="19"/>
      <c r="T119" s="19"/>
    </row>
    <row r="120" spans="17:20" x14ac:dyDescent="0.2">
      <c r="R120" s="19"/>
      <c r="S120" s="19"/>
      <c r="T120" s="19"/>
    </row>
    <row r="121" spans="17:20" x14ac:dyDescent="0.2">
      <c r="R121" s="19"/>
      <c r="S121" s="19"/>
      <c r="T121" s="19"/>
    </row>
    <row r="122" spans="17:20" x14ac:dyDescent="0.2">
      <c r="R122" s="19"/>
      <c r="S122" s="19"/>
      <c r="T122" s="19"/>
    </row>
    <row r="123" spans="17:20" x14ac:dyDescent="0.2">
      <c r="R123" s="19"/>
      <c r="S123" s="19"/>
      <c r="T123" s="19"/>
    </row>
    <row r="124" spans="17:20" x14ac:dyDescent="0.2">
      <c r="R124" s="19"/>
      <c r="S124" s="19"/>
      <c r="T124" s="19"/>
    </row>
    <row r="125" spans="17:20" x14ac:dyDescent="0.2">
      <c r="R125" s="19"/>
      <c r="S125" s="19"/>
      <c r="T125" s="19"/>
    </row>
    <row r="126" spans="17:20" x14ac:dyDescent="0.2">
      <c r="R126" s="19"/>
      <c r="S126" s="19"/>
      <c r="T126" s="19"/>
    </row>
    <row r="127" spans="17:20" x14ac:dyDescent="0.2">
      <c r="R127" s="19"/>
      <c r="S127" s="19"/>
      <c r="T127" s="19"/>
    </row>
    <row r="128" spans="17:20" x14ac:dyDescent="0.2">
      <c r="R128" s="19"/>
      <c r="S128" s="19"/>
      <c r="T128" s="19"/>
    </row>
    <row r="129" spans="18:20" x14ac:dyDescent="0.2">
      <c r="R129" s="19"/>
      <c r="S129" s="19"/>
      <c r="T129" s="19"/>
    </row>
    <row r="130" spans="18:20" x14ac:dyDescent="0.2">
      <c r="R130" s="19"/>
      <c r="S130" s="19"/>
      <c r="T130" s="19"/>
    </row>
    <row r="131" spans="18:20" x14ac:dyDescent="0.2">
      <c r="R131" s="19"/>
      <c r="S131" s="19"/>
      <c r="T131" s="19"/>
    </row>
    <row r="132" spans="18:20" x14ac:dyDescent="0.2">
      <c r="R132" s="19"/>
      <c r="S132" s="19"/>
      <c r="T132" s="19"/>
    </row>
    <row r="133" spans="18:20" x14ac:dyDescent="0.2">
      <c r="R133" s="19"/>
      <c r="S133" s="19"/>
      <c r="T133" s="19"/>
    </row>
    <row r="134" spans="18:20" x14ac:dyDescent="0.2">
      <c r="R134" s="19"/>
      <c r="S134" s="19"/>
      <c r="T134" s="19"/>
    </row>
    <row r="135" spans="18:20" x14ac:dyDescent="0.2">
      <c r="R135" s="19"/>
      <c r="S135" s="19"/>
      <c r="T135" s="19"/>
    </row>
    <row r="136" spans="18:20" x14ac:dyDescent="0.2">
      <c r="R136" s="19"/>
      <c r="S136" s="19"/>
      <c r="T136" s="19"/>
    </row>
    <row r="137" spans="18:20" x14ac:dyDescent="0.2">
      <c r="R137" s="19"/>
      <c r="S137" s="19"/>
      <c r="T137" s="19"/>
    </row>
    <row r="138" spans="18:20" x14ac:dyDescent="0.2">
      <c r="R138" s="19"/>
      <c r="S138" s="19"/>
      <c r="T138" s="19"/>
    </row>
    <row r="139" spans="18:20" x14ac:dyDescent="0.2">
      <c r="R139" s="19"/>
      <c r="S139" s="19"/>
      <c r="T139" s="19"/>
    </row>
    <row r="140" spans="18:20" x14ac:dyDescent="0.2">
      <c r="R140" s="19"/>
      <c r="S140" s="19"/>
      <c r="T140" s="19"/>
    </row>
    <row r="141" spans="18:20" x14ac:dyDescent="0.2">
      <c r="R141" s="19"/>
      <c r="S141" s="19"/>
      <c r="T141" s="19"/>
    </row>
    <row r="142" spans="18:20" x14ac:dyDescent="0.2">
      <c r="R142" s="19"/>
      <c r="S142" s="19"/>
      <c r="T142" s="19"/>
    </row>
    <row r="143" spans="18:20" x14ac:dyDescent="0.2">
      <c r="R143" s="19"/>
      <c r="S143" s="19"/>
      <c r="T143" s="19"/>
    </row>
    <row r="144" spans="18:20" x14ac:dyDescent="0.2">
      <c r="R144" s="19"/>
      <c r="S144" s="19"/>
      <c r="T144" s="19"/>
    </row>
    <row r="145" spans="18:20" x14ac:dyDescent="0.2">
      <c r="R145" s="19"/>
      <c r="S145" s="19"/>
      <c r="T145" s="19"/>
    </row>
    <row r="146" spans="18:20" x14ac:dyDescent="0.2">
      <c r="R146" s="19"/>
      <c r="S146" s="19"/>
      <c r="T146" s="19"/>
    </row>
    <row r="147" spans="18:20" x14ac:dyDescent="0.2">
      <c r="R147" s="19"/>
      <c r="S147" s="19"/>
      <c r="T147" s="19"/>
    </row>
    <row r="148" spans="18:20" x14ac:dyDescent="0.2">
      <c r="R148" s="19"/>
      <c r="S148" s="19"/>
      <c r="T148" s="19"/>
    </row>
    <row r="149" spans="18:20" x14ac:dyDescent="0.2">
      <c r="R149" s="19"/>
      <c r="S149" s="19"/>
      <c r="T149" s="19"/>
    </row>
    <row r="150" spans="18:20" x14ac:dyDescent="0.2">
      <c r="R150" s="19"/>
      <c r="S150" s="19"/>
      <c r="T150" s="19"/>
    </row>
    <row r="151" spans="18:20" x14ac:dyDescent="0.2">
      <c r="R151" s="19"/>
      <c r="S151" s="19"/>
      <c r="T151" s="19"/>
    </row>
    <row r="152" spans="18:20" x14ac:dyDescent="0.2">
      <c r="R152" s="19"/>
      <c r="S152" s="19"/>
      <c r="T152" s="19"/>
    </row>
    <row r="153" spans="18:20" x14ac:dyDescent="0.2">
      <c r="R153" s="19"/>
      <c r="S153" s="19"/>
      <c r="T153" s="19"/>
    </row>
    <row r="154" spans="18:20" x14ac:dyDescent="0.2">
      <c r="R154" s="19"/>
      <c r="S154" s="19"/>
      <c r="T154" s="19"/>
    </row>
    <row r="155" spans="18:20" x14ac:dyDescent="0.2">
      <c r="R155" s="19"/>
      <c r="S155" s="19"/>
      <c r="T155" s="19"/>
    </row>
  </sheetData>
  <mergeCells count="144">
    <mergeCell ref="E83:E90"/>
    <mergeCell ref="A102:C102"/>
    <mergeCell ref="A104:C106"/>
    <mergeCell ref="A101:C101"/>
    <mergeCell ref="A81:C81"/>
    <mergeCell ref="A80:C80"/>
    <mergeCell ref="A82:C98"/>
    <mergeCell ref="B26:C26"/>
    <mergeCell ref="B30:C30"/>
    <mergeCell ref="B33:C33"/>
    <mergeCell ref="B71:C71"/>
    <mergeCell ref="B60:C60"/>
    <mergeCell ref="A62:D62"/>
    <mergeCell ref="A63:A64"/>
    <mergeCell ref="B63:C64"/>
    <mergeCell ref="D63:D64"/>
    <mergeCell ref="B57:C57"/>
    <mergeCell ref="B58:C58"/>
    <mergeCell ref="B59:C59"/>
    <mergeCell ref="B27:C27"/>
    <mergeCell ref="B29:C29"/>
    <mergeCell ref="B32:C32"/>
    <mergeCell ref="B34:C34"/>
    <mergeCell ref="B73:C73"/>
    <mergeCell ref="B65:C65"/>
    <mergeCell ref="B66:C66"/>
    <mergeCell ref="B67:C67"/>
    <mergeCell ref="B68:C68"/>
    <mergeCell ref="B69:C69"/>
    <mergeCell ref="B70:C70"/>
    <mergeCell ref="F63:F64"/>
    <mergeCell ref="E35:E42"/>
    <mergeCell ref="B35:C51"/>
    <mergeCell ref="G63:G64"/>
    <mergeCell ref="N63:N64"/>
    <mergeCell ref="O63:O64"/>
    <mergeCell ref="E62:E64"/>
    <mergeCell ref="F62:J62"/>
    <mergeCell ref="K62:O62"/>
    <mergeCell ref="Q62:Q64"/>
    <mergeCell ref="R62:T62"/>
    <mergeCell ref="T63:T64"/>
    <mergeCell ref="U63:U64"/>
    <mergeCell ref="H63:H64"/>
    <mergeCell ref="I63:I64"/>
    <mergeCell ref="J63:J64"/>
    <mergeCell ref="K63:K64"/>
    <mergeCell ref="L63:L64"/>
    <mergeCell ref="M63:M64"/>
    <mergeCell ref="R63:R64"/>
    <mergeCell ref="S63:S64"/>
    <mergeCell ref="P62:P64"/>
    <mergeCell ref="U55:U56"/>
    <mergeCell ref="I55:I56"/>
    <mergeCell ref="J55:J56"/>
    <mergeCell ref="K55:K56"/>
    <mergeCell ref="L55:L56"/>
    <mergeCell ref="M55:M56"/>
    <mergeCell ref="N55:N56"/>
    <mergeCell ref="Q54:Q56"/>
    <mergeCell ref="R54:T54"/>
    <mergeCell ref="T55:T56"/>
    <mergeCell ref="O55:O56"/>
    <mergeCell ref="R55:R56"/>
    <mergeCell ref="S55:S56"/>
    <mergeCell ref="F54:J54"/>
    <mergeCell ref="P54:P56"/>
    <mergeCell ref="B9:C9"/>
    <mergeCell ref="E12:E17"/>
    <mergeCell ref="I3:I4"/>
    <mergeCell ref="J3:J4"/>
    <mergeCell ref="K3:K4"/>
    <mergeCell ref="B5:C5"/>
    <mergeCell ref="B7:C7"/>
    <mergeCell ref="B8:C8"/>
    <mergeCell ref="B10:C10"/>
    <mergeCell ref="B11:C11"/>
    <mergeCell ref="B12:B17"/>
    <mergeCell ref="C12:D12"/>
    <mergeCell ref="F13:F17"/>
    <mergeCell ref="I13:I17"/>
    <mergeCell ref="B6:C6"/>
    <mergeCell ref="A1:Q1"/>
    <mergeCell ref="A2:D2"/>
    <mergeCell ref="E2:E4"/>
    <mergeCell ref="F2:J2"/>
    <mergeCell ref="K2:O2"/>
    <mergeCell ref="Q2:Q4"/>
    <mergeCell ref="R2:T2"/>
    <mergeCell ref="L3:L4"/>
    <mergeCell ref="M3:M4"/>
    <mergeCell ref="N3:N4"/>
    <mergeCell ref="T3:T4"/>
    <mergeCell ref="U2:U4"/>
    <mergeCell ref="A3:A4"/>
    <mergeCell ref="B3:C4"/>
    <mergeCell ref="D3:D4"/>
    <mergeCell ref="F3:F4"/>
    <mergeCell ref="G3:G4"/>
    <mergeCell ref="H3:H4"/>
    <mergeCell ref="R3:R4"/>
    <mergeCell ref="S3:S4"/>
    <mergeCell ref="O3:O4"/>
    <mergeCell ref="P2:P4"/>
    <mergeCell ref="N13:N17"/>
    <mergeCell ref="A12:A17"/>
    <mergeCell ref="B20:C20"/>
    <mergeCell ref="B21:C21"/>
    <mergeCell ref="K54:O54"/>
    <mergeCell ref="A55:A56"/>
    <mergeCell ref="B55:C56"/>
    <mergeCell ref="D55:D56"/>
    <mergeCell ref="F55:F56"/>
    <mergeCell ref="G55:G56"/>
    <mergeCell ref="H55:H56"/>
    <mergeCell ref="A54:D54"/>
    <mergeCell ref="B25:C25"/>
    <mergeCell ref="B18:C18"/>
    <mergeCell ref="B19:C19"/>
    <mergeCell ref="L13:L17"/>
    <mergeCell ref="M13:M17"/>
    <mergeCell ref="B28:C28"/>
    <mergeCell ref="E54:E56"/>
    <mergeCell ref="B31:C31"/>
    <mergeCell ref="B24:C24"/>
    <mergeCell ref="B52:C52"/>
    <mergeCell ref="B22:C22"/>
    <mergeCell ref="B23:C23"/>
    <mergeCell ref="A35:A51"/>
    <mergeCell ref="R36:R48"/>
    <mergeCell ref="S36:S48"/>
    <mergeCell ref="T36:T48"/>
    <mergeCell ref="U36:U48"/>
    <mergeCell ref="K35:K48"/>
    <mergeCell ref="G35:G48"/>
    <mergeCell ref="H35:H48"/>
    <mergeCell ref="I35:I48"/>
    <mergeCell ref="J35:J48"/>
    <mergeCell ref="P35:P48"/>
    <mergeCell ref="Q35:Q48"/>
    <mergeCell ref="L36:L48"/>
    <mergeCell ref="M36:M48"/>
    <mergeCell ref="N36:N48"/>
    <mergeCell ref="O36:O48"/>
  </mergeCells>
  <printOptions horizontalCentered="1" verticalCentered="1"/>
  <pageMargins left="0.23622047244094491" right="0.23622047244094491" top="0" bottom="0" header="0.31496062992125984" footer="0.31496062992125984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714"/>
  <sheetViews>
    <sheetView tabSelected="1" zoomScaleNormal="100" workbookViewId="0">
      <selection activeCell="A3" sqref="A3:D3"/>
    </sheetView>
  </sheetViews>
  <sheetFormatPr defaultRowHeight="12.75" x14ac:dyDescent="0.2"/>
  <cols>
    <col min="1" max="1" width="8.5703125" customWidth="1"/>
    <col min="2" max="2" width="5.140625" customWidth="1"/>
    <col min="3" max="3" width="3.42578125" customWidth="1"/>
    <col min="4" max="4" width="55.5703125" customWidth="1"/>
    <col min="5" max="5" width="15.7109375" customWidth="1"/>
    <col min="6" max="10" width="18.7109375" hidden="1" customWidth="1"/>
    <col min="11" max="11" width="22.140625" customWidth="1"/>
    <col min="12" max="12" width="17" customWidth="1"/>
    <col min="13" max="13" width="15.7109375" customWidth="1"/>
    <col min="14" max="14" width="18.7109375" customWidth="1"/>
    <col min="15" max="15" width="16.7109375" style="88" customWidth="1"/>
    <col min="16" max="17" width="16.7109375" customWidth="1"/>
    <col min="18" max="18" width="21" style="245" customWidth="1"/>
    <col min="19" max="21" width="17.7109375" customWidth="1"/>
    <col min="22" max="22" width="53.28515625" customWidth="1"/>
  </cols>
  <sheetData>
    <row r="1" spans="1:22" x14ac:dyDescent="0.2">
      <c r="O1" s="27"/>
      <c r="P1" s="27"/>
      <c r="Q1" s="27"/>
      <c r="R1" s="27"/>
    </row>
    <row r="2" spans="1:22" ht="27" thickBot="1" x14ac:dyDescent="0.25">
      <c r="A2" s="518" t="s">
        <v>256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336"/>
      <c r="P2" s="336"/>
      <c r="Q2" s="333"/>
      <c r="R2" s="260"/>
      <c r="S2" s="28"/>
      <c r="T2" s="28"/>
      <c r="U2" s="28"/>
    </row>
    <row r="3" spans="1:22" ht="17.25" customHeight="1" thickTop="1" thickBot="1" x14ac:dyDescent="0.25">
      <c r="A3" s="520" t="s">
        <v>195</v>
      </c>
      <c r="B3" s="521"/>
      <c r="C3" s="521"/>
      <c r="D3" s="522"/>
      <c r="E3" s="505" t="s">
        <v>1</v>
      </c>
      <c r="F3" s="523" t="s">
        <v>2</v>
      </c>
      <c r="G3" s="524"/>
      <c r="H3" s="524"/>
      <c r="I3" s="524"/>
      <c r="J3" s="593"/>
      <c r="K3" s="526" t="s">
        <v>3</v>
      </c>
      <c r="L3" s="527"/>
      <c r="M3" s="527"/>
      <c r="N3" s="527"/>
      <c r="O3" s="600" t="s">
        <v>245</v>
      </c>
      <c r="P3" s="581" t="s">
        <v>190</v>
      </c>
      <c r="Q3" s="581" t="s">
        <v>191</v>
      </c>
      <c r="R3" s="589" t="s">
        <v>244</v>
      </c>
      <c r="S3" s="620" t="s">
        <v>4</v>
      </c>
      <c r="T3" s="533"/>
      <c r="U3" s="534"/>
      <c r="V3" s="509" t="s">
        <v>5</v>
      </c>
    </row>
    <row r="4" spans="1:22" ht="13.5" customHeight="1" thickTop="1" x14ac:dyDescent="0.2">
      <c r="A4" s="621" t="s">
        <v>6</v>
      </c>
      <c r="B4" s="512" t="s">
        <v>7</v>
      </c>
      <c r="C4" s="513"/>
      <c r="D4" s="499" t="s">
        <v>8</v>
      </c>
      <c r="E4" s="506"/>
      <c r="F4" s="499" t="s">
        <v>9</v>
      </c>
      <c r="G4" s="499" t="s">
        <v>10</v>
      </c>
      <c r="H4" s="499" t="s">
        <v>11</v>
      </c>
      <c r="I4" s="499" t="s">
        <v>12</v>
      </c>
      <c r="J4" s="592" t="s">
        <v>13</v>
      </c>
      <c r="K4" s="586" t="s">
        <v>62</v>
      </c>
      <c r="L4" s="596" t="s">
        <v>14</v>
      </c>
      <c r="M4" s="514" t="s">
        <v>15</v>
      </c>
      <c r="N4" s="561" t="s">
        <v>16</v>
      </c>
      <c r="O4" s="601"/>
      <c r="P4" s="582"/>
      <c r="Q4" s="582"/>
      <c r="R4" s="590"/>
      <c r="S4" s="622" t="s">
        <v>18</v>
      </c>
      <c r="T4" s="496" t="s">
        <v>166</v>
      </c>
      <c r="U4" s="496" t="s">
        <v>20</v>
      </c>
      <c r="V4" s="510"/>
    </row>
    <row r="5" spans="1:22" ht="110.1" customHeight="1" thickBot="1" x14ac:dyDescent="0.25">
      <c r="A5" s="595"/>
      <c r="B5" s="498"/>
      <c r="C5" s="498"/>
      <c r="D5" s="498"/>
      <c r="E5" s="507"/>
      <c r="F5" s="498"/>
      <c r="G5" s="498"/>
      <c r="H5" s="498"/>
      <c r="I5" s="498"/>
      <c r="J5" s="562"/>
      <c r="K5" s="587"/>
      <c r="L5" s="597"/>
      <c r="M5" s="498"/>
      <c r="N5" s="562"/>
      <c r="O5" s="602"/>
      <c r="P5" s="583"/>
      <c r="Q5" s="583"/>
      <c r="R5" s="591"/>
      <c r="S5" s="623"/>
      <c r="T5" s="498"/>
      <c r="U5" s="498"/>
      <c r="V5" s="511"/>
    </row>
    <row r="6" spans="1:22" ht="45.95" customHeight="1" thickTop="1" x14ac:dyDescent="0.2">
      <c r="A6" s="627" t="s">
        <v>170</v>
      </c>
      <c r="B6" s="375">
        <v>1</v>
      </c>
      <c r="C6" s="545" t="s">
        <v>198</v>
      </c>
      <c r="D6" s="490"/>
      <c r="E6" s="629" t="s">
        <v>55</v>
      </c>
      <c r="F6" s="211"/>
      <c r="G6" s="212"/>
      <c r="H6" s="213"/>
      <c r="I6" s="213"/>
      <c r="J6" s="214"/>
      <c r="K6" s="337">
        <f>SUM(K7:K9)</f>
        <v>207420</v>
      </c>
      <c r="L6" s="351"/>
      <c r="M6" s="204"/>
      <c r="N6" s="350"/>
      <c r="O6" s="237">
        <f>SUM(O7:O9)</f>
        <v>87000</v>
      </c>
      <c r="P6" s="124"/>
      <c r="Q6" s="334"/>
      <c r="R6" s="321"/>
      <c r="S6" s="316"/>
      <c r="T6" s="316"/>
      <c r="U6" s="201"/>
      <c r="V6" s="71"/>
    </row>
    <row r="7" spans="1:22" ht="45.95" customHeight="1" x14ac:dyDescent="0.2">
      <c r="A7" s="628"/>
      <c r="B7" s="375"/>
      <c r="C7" s="227" t="s">
        <v>26</v>
      </c>
      <c r="D7" s="57" t="s">
        <v>199</v>
      </c>
      <c r="E7" s="630"/>
      <c r="F7" s="228"/>
      <c r="G7" s="212"/>
      <c r="H7" s="213"/>
      <c r="I7" s="229"/>
      <c r="J7" s="214"/>
      <c r="K7" s="231">
        <f>25*940+940*18</f>
        <v>40420</v>
      </c>
      <c r="L7" s="200"/>
      <c r="M7" s="204"/>
      <c r="N7" s="204"/>
      <c r="O7" s="349">
        <v>0</v>
      </c>
      <c r="P7" s="230"/>
      <c r="Q7" s="230"/>
      <c r="R7" s="286">
        <v>40420</v>
      </c>
      <c r="S7" s="316"/>
      <c r="T7" s="316"/>
      <c r="U7" s="201"/>
      <c r="V7" s="71"/>
    </row>
    <row r="8" spans="1:22" s="88" customFormat="1" ht="45.95" customHeight="1" x14ac:dyDescent="0.2">
      <c r="A8" s="628"/>
      <c r="B8" s="385"/>
      <c r="C8" s="386" t="s">
        <v>27</v>
      </c>
      <c r="D8" s="387" t="s">
        <v>196</v>
      </c>
      <c r="E8" s="630"/>
      <c r="F8" s="388"/>
      <c r="G8" s="389"/>
      <c r="H8" s="390"/>
      <c r="I8" s="391"/>
      <c r="J8" s="392"/>
      <c r="K8" s="237">
        <v>125000</v>
      </c>
      <c r="L8" s="393"/>
      <c r="M8" s="83"/>
      <c r="N8" s="83"/>
      <c r="O8" s="349">
        <f>K8-T8</f>
        <v>45000</v>
      </c>
      <c r="P8" s="230"/>
      <c r="Q8" s="230"/>
      <c r="R8" s="349">
        <v>0</v>
      </c>
      <c r="S8" s="394"/>
      <c r="T8" s="249">
        <v>80000</v>
      </c>
      <c r="U8" s="395"/>
      <c r="V8" s="396"/>
    </row>
    <row r="9" spans="1:22" s="88" customFormat="1" ht="45.95" customHeight="1" x14ac:dyDescent="0.2">
      <c r="A9" s="628"/>
      <c r="B9" s="385"/>
      <c r="C9" s="386" t="s">
        <v>28</v>
      </c>
      <c r="D9" s="387" t="s">
        <v>197</v>
      </c>
      <c r="E9" s="630"/>
      <c r="F9" s="388"/>
      <c r="G9" s="389"/>
      <c r="H9" s="390"/>
      <c r="I9" s="391"/>
      <c r="J9" s="392"/>
      <c r="K9" s="237">
        <v>42000</v>
      </c>
      <c r="L9" s="393"/>
      <c r="M9" s="83"/>
      <c r="N9" s="83"/>
      <c r="O9" s="349">
        <f>K9</f>
        <v>42000</v>
      </c>
      <c r="P9" s="230"/>
      <c r="Q9" s="230"/>
      <c r="R9" s="349">
        <v>0</v>
      </c>
      <c r="S9" s="394"/>
      <c r="T9" s="394"/>
      <c r="U9" s="395"/>
      <c r="V9" s="396"/>
    </row>
    <row r="10" spans="1:22" ht="45.95" customHeight="1" x14ac:dyDescent="0.2">
      <c r="A10" s="368" t="s">
        <v>159</v>
      </c>
      <c r="B10" s="609">
        <f>1+B6</f>
        <v>2</v>
      </c>
      <c r="C10" s="626"/>
      <c r="D10" s="41" t="s">
        <v>153</v>
      </c>
      <c r="E10" s="205" t="s">
        <v>46</v>
      </c>
      <c r="F10" s="207"/>
      <c r="G10" s="208"/>
      <c r="H10" s="209"/>
      <c r="I10" s="210"/>
      <c r="J10" s="209"/>
      <c r="K10" s="232">
        <v>2500</v>
      </c>
      <c r="L10" s="48"/>
      <c r="M10" s="48"/>
      <c r="N10" s="48"/>
      <c r="O10" s="238">
        <v>0</v>
      </c>
      <c r="P10" s="81"/>
      <c r="Q10" s="81"/>
      <c r="R10" s="312">
        <v>2500</v>
      </c>
      <c r="S10" s="48"/>
      <c r="T10" s="48"/>
      <c r="U10" s="201"/>
      <c r="V10" s="254"/>
    </row>
    <row r="11" spans="1:22" s="88" customFormat="1" ht="45.95" customHeight="1" x14ac:dyDescent="0.2">
      <c r="A11" s="397" t="s">
        <v>159</v>
      </c>
      <c r="B11" s="577">
        <f>1+B10</f>
        <v>3</v>
      </c>
      <c r="C11" s="579"/>
      <c r="D11" s="398" t="s">
        <v>156</v>
      </c>
      <c r="E11" s="399" t="s">
        <v>155</v>
      </c>
      <c r="F11" s="400"/>
      <c r="G11" s="400"/>
      <c r="H11" s="400"/>
      <c r="I11" s="400"/>
      <c r="J11" s="401"/>
      <c r="K11" s="402">
        <v>5000</v>
      </c>
      <c r="L11" s="403"/>
      <c r="M11" s="82"/>
      <c r="N11" s="84"/>
      <c r="O11" s="349">
        <v>5000</v>
      </c>
      <c r="P11" s="83"/>
      <c r="Q11" s="83"/>
      <c r="R11" s="237"/>
      <c r="S11" s="81"/>
      <c r="T11" s="81"/>
      <c r="U11" s="404"/>
      <c r="V11" s="405"/>
    </row>
    <row r="12" spans="1:22" ht="45.95" customHeight="1" x14ac:dyDescent="0.2">
      <c r="A12" s="368" t="s">
        <v>159</v>
      </c>
      <c r="B12" s="609">
        <f t="shared" ref="B12:B52" si="0">1+B11</f>
        <v>4</v>
      </c>
      <c r="C12" s="626"/>
      <c r="D12" s="75" t="s">
        <v>157</v>
      </c>
      <c r="E12" s="155" t="s">
        <v>150</v>
      </c>
      <c r="F12" s="76"/>
      <c r="G12" s="76"/>
      <c r="H12" s="76"/>
      <c r="I12" s="76"/>
      <c r="J12" s="221"/>
      <c r="K12" s="233">
        <v>15000</v>
      </c>
      <c r="L12" s="222"/>
      <c r="M12" s="253"/>
      <c r="N12" s="90"/>
      <c r="O12" s="239">
        <v>0</v>
      </c>
      <c r="P12" s="132"/>
      <c r="Q12" s="132"/>
      <c r="R12" s="286">
        <v>15000</v>
      </c>
      <c r="S12" s="49"/>
      <c r="T12" s="49"/>
      <c r="U12" s="259"/>
      <c r="V12" s="217"/>
    </row>
    <row r="13" spans="1:22" ht="45.95" customHeight="1" x14ac:dyDescent="0.2">
      <c r="A13" s="368" t="s">
        <v>159</v>
      </c>
      <c r="B13" s="609">
        <f t="shared" si="0"/>
        <v>5</v>
      </c>
      <c r="C13" s="626"/>
      <c r="D13" s="75" t="s">
        <v>162</v>
      </c>
      <c r="E13" s="155" t="s">
        <v>55</v>
      </c>
      <c r="F13" s="76"/>
      <c r="G13" s="76"/>
      <c r="H13" s="76"/>
      <c r="I13" s="76"/>
      <c r="J13" s="76"/>
      <c r="K13" s="233">
        <v>15000</v>
      </c>
      <c r="L13" s="255"/>
      <c r="M13" s="255"/>
      <c r="N13" s="78"/>
      <c r="O13" s="239">
        <v>0</v>
      </c>
      <c r="P13" s="132"/>
      <c r="Q13" s="132"/>
      <c r="R13" s="286">
        <v>15000</v>
      </c>
      <c r="S13" s="49"/>
      <c r="T13" s="49"/>
      <c r="U13" s="259"/>
      <c r="V13" s="215"/>
    </row>
    <row r="14" spans="1:22" ht="45.95" customHeight="1" x14ac:dyDescent="0.2">
      <c r="A14" s="368" t="s">
        <v>159</v>
      </c>
      <c r="B14" s="609">
        <f t="shared" si="0"/>
        <v>6</v>
      </c>
      <c r="C14" s="626"/>
      <c r="D14" s="41" t="s">
        <v>184</v>
      </c>
      <c r="E14" s="205" t="s">
        <v>150</v>
      </c>
      <c r="F14" s="206"/>
      <c r="G14" s="206"/>
      <c r="H14" s="206"/>
      <c r="I14" s="206"/>
      <c r="J14" s="206"/>
      <c r="K14" s="232">
        <v>4000</v>
      </c>
      <c r="L14" s="255"/>
      <c r="M14" s="255"/>
      <c r="N14" s="78"/>
      <c r="O14" s="237">
        <v>0</v>
      </c>
      <c r="P14" s="83"/>
      <c r="Q14" s="83"/>
      <c r="R14" s="282">
        <v>4000</v>
      </c>
      <c r="S14" s="48"/>
      <c r="T14" s="48"/>
      <c r="U14" s="201"/>
      <c r="V14" s="126"/>
    </row>
    <row r="15" spans="1:22" ht="45.95" customHeight="1" x14ac:dyDescent="0.2">
      <c r="A15" s="368" t="s">
        <v>159</v>
      </c>
      <c r="B15" s="609">
        <f t="shared" si="0"/>
        <v>7</v>
      </c>
      <c r="C15" s="626"/>
      <c r="D15" s="41" t="s">
        <v>165</v>
      </c>
      <c r="E15" s="205" t="s">
        <v>55</v>
      </c>
      <c r="F15" s="206"/>
      <c r="G15" s="206"/>
      <c r="H15" s="206"/>
      <c r="I15" s="206"/>
      <c r="J15" s="206"/>
      <c r="K15" s="232">
        <v>10000</v>
      </c>
      <c r="L15" s="261"/>
      <c r="M15" s="261"/>
      <c r="N15" s="78"/>
      <c r="O15" s="237">
        <v>0</v>
      </c>
      <c r="P15" s="83"/>
      <c r="Q15" s="83"/>
      <c r="R15" s="282">
        <v>10000</v>
      </c>
      <c r="S15" s="48"/>
      <c r="T15" s="48"/>
      <c r="U15" s="201"/>
      <c r="V15" s="126"/>
    </row>
    <row r="16" spans="1:22" s="88" customFormat="1" ht="81" customHeight="1" x14ac:dyDescent="0.2">
      <c r="A16" s="397" t="s">
        <v>159</v>
      </c>
      <c r="B16" s="577">
        <f t="shared" si="0"/>
        <v>8</v>
      </c>
      <c r="C16" s="579"/>
      <c r="D16" s="406" t="s">
        <v>232</v>
      </c>
      <c r="E16" s="407" t="s">
        <v>55</v>
      </c>
      <c r="F16" s="400"/>
      <c r="G16" s="400"/>
      <c r="H16" s="400"/>
      <c r="I16" s="400"/>
      <c r="J16" s="400"/>
      <c r="K16" s="249">
        <v>15000</v>
      </c>
      <c r="L16" s="82"/>
      <c r="M16" s="82"/>
      <c r="N16" s="84"/>
      <c r="O16" s="237">
        <v>15000</v>
      </c>
      <c r="P16" s="83"/>
      <c r="Q16" s="83"/>
      <c r="R16" s="237">
        <v>0</v>
      </c>
      <c r="S16" s="81"/>
      <c r="T16" s="81"/>
      <c r="U16" s="395"/>
      <c r="V16" s="408"/>
    </row>
    <row r="17" spans="1:35" s="88" customFormat="1" ht="39.950000000000003" customHeight="1" x14ac:dyDescent="0.2">
      <c r="A17" s="397" t="s">
        <v>159</v>
      </c>
      <c r="B17" s="577">
        <f t="shared" si="0"/>
        <v>9</v>
      </c>
      <c r="C17" s="579"/>
      <c r="D17" s="398" t="s">
        <v>194</v>
      </c>
      <c r="E17" s="399" t="s">
        <v>53</v>
      </c>
      <c r="F17" s="409"/>
      <c r="G17" s="409"/>
      <c r="H17" s="409"/>
      <c r="I17" s="409"/>
      <c r="J17" s="409"/>
      <c r="K17" s="402">
        <v>5000</v>
      </c>
      <c r="L17" s="82"/>
      <c r="M17" s="410"/>
      <c r="N17" s="411"/>
      <c r="O17" s="345">
        <v>4000</v>
      </c>
      <c r="P17" s="132"/>
      <c r="Q17" s="83"/>
      <c r="R17" s="237">
        <v>0</v>
      </c>
      <c r="S17" s="412"/>
      <c r="T17" s="412"/>
      <c r="U17" s="413"/>
      <c r="V17" s="405"/>
    </row>
    <row r="18" spans="1:35" s="88" customFormat="1" ht="39.950000000000003" customHeight="1" x14ac:dyDescent="0.2">
      <c r="A18" s="472" t="s">
        <v>159</v>
      </c>
      <c r="B18" s="577">
        <f t="shared" si="0"/>
        <v>10</v>
      </c>
      <c r="C18" s="579"/>
      <c r="D18" s="398" t="s">
        <v>247</v>
      </c>
      <c r="E18" s="399"/>
      <c r="F18" s="409"/>
      <c r="G18" s="409"/>
      <c r="H18" s="409"/>
      <c r="I18" s="409"/>
      <c r="J18" s="409"/>
      <c r="K18" s="402">
        <v>12000</v>
      </c>
      <c r="L18" s="82"/>
      <c r="M18" s="410"/>
      <c r="N18" s="411"/>
      <c r="O18" s="345">
        <f>K18</f>
        <v>12000</v>
      </c>
      <c r="P18" s="132"/>
      <c r="Q18" s="83"/>
      <c r="R18" s="237">
        <v>0</v>
      </c>
      <c r="S18" s="412"/>
      <c r="T18" s="412"/>
      <c r="U18" s="413"/>
      <c r="V18" s="405"/>
    </row>
    <row r="19" spans="1:35" s="88" customFormat="1" ht="45.95" customHeight="1" x14ac:dyDescent="0.2">
      <c r="A19" s="397" t="s">
        <v>159</v>
      </c>
      <c r="B19" s="577">
        <f t="shared" si="0"/>
        <v>11</v>
      </c>
      <c r="C19" s="579"/>
      <c r="D19" s="398" t="s">
        <v>202</v>
      </c>
      <c r="E19" s="399" t="s">
        <v>53</v>
      </c>
      <c r="F19" s="409"/>
      <c r="G19" s="409"/>
      <c r="H19" s="409"/>
      <c r="I19" s="409"/>
      <c r="J19" s="409"/>
      <c r="K19" s="402">
        <v>10000</v>
      </c>
      <c r="L19" s="82"/>
      <c r="M19" s="410"/>
      <c r="N19" s="411"/>
      <c r="O19" s="237">
        <v>10000</v>
      </c>
      <c r="P19" s="83"/>
      <c r="Q19" s="83"/>
      <c r="R19" s="237">
        <v>0</v>
      </c>
      <c r="S19" s="238"/>
      <c r="T19" s="412"/>
      <c r="U19" s="413"/>
      <c r="V19" s="405"/>
    </row>
    <row r="20" spans="1:35" s="51" customFormat="1" ht="45.95" customHeight="1" x14ac:dyDescent="0.2">
      <c r="A20" s="368"/>
      <c r="B20" s="577">
        <f t="shared" si="0"/>
        <v>12</v>
      </c>
      <c r="C20" s="579"/>
      <c r="D20" s="75" t="s">
        <v>213</v>
      </c>
      <c r="E20" s="155"/>
      <c r="F20" s="76"/>
      <c r="G20" s="76"/>
      <c r="H20" s="76"/>
      <c r="I20" s="76"/>
      <c r="J20" s="76"/>
      <c r="K20" s="348">
        <v>5000</v>
      </c>
      <c r="L20" s="315"/>
      <c r="M20" s="268"/>
      <c r="N20" s="344"/>
      <c r="O20" s="237">
        <v>0</v>
      </c>
      <c r="P20" s="83"/>
      <c r="Q20" s="83"/>
      <c r="R20" s="282">
        <v>5000</v>
      </c>
      <c r="S20" s="56"/>
      <c r="T20" s="318"/>
      <c r="U20" s="319"/>
      <c r="V20" s="215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1:35" s="51" customFormat="1" ht="45.95" customHeight="1" x14ac:dyDescent="0.2">
      <c r="A21" s="368"/>
      <c r="B21" s="577">
        <f t="shared" si="0"/>
        <v>13</v>
      </c>
      <c r="C21" s="579"/>
      <c r="D21" s="41" t="s">
        <v>148</v>
      </c>
      <c r="E21" s="205" t="s">
        <v>56</v>
      </c>
      <c r="F21" s="60"/>
      <c r="G21" s="60"/>
      <c r="H21" s="60"/>
      <c r="I21" s="60"/>
      <c r="J21" s="60"/>
      <c r="K21" s="232">
        <v>55477.79</v>
      </c>
      <c r="L21" s="46"/>
      <c r="M21" s="46"/>
      <c r="N21" s="78"/>
      <c r="O21" s="238">
        <v>0</v>
      </c>
      <c r="P21" s="82"/>
      <c r="Q21" s="82"/>
      <c r="R21" s="287">
        <f>K21</f>
        <v>55477.79</v>
      </c>
      <c r="S21" s="48"/>
      <c r="T21" s="48"/>
      <c r="U21" s="201"/>
      <c r="V21" s="72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</row>
    <row r="22" spans="1:35" s="88" customFormat="1" ht="45.95" customHeight="1" x14ac:dyDescent="0.2">
      <c r="A22" s="397"/>
      <c r="B22" s="577">
        <f t="shared" si="0"/>
        <v>14</v>
      </c>
      <c r="C22" s="579"/>
      <c r="D22" s="406" t="s">
        <v>171</v>
      </c>
      <c r="E22" s="407" t="s">
        <v>154</v>
      </c>
      <c r="F22" s="400"/>
      <c r="G22" s="400"/>
      <c r="H22" s="400"/>
      <c r="I22" s="400"/>
      <c r="J22" s="400"/>
      <c r="K22" s="249">
        <v>10000</v>
      </c>
      <c r="L22" s="82"/>
      <c r="M22" s="82"/>
      <c r="N22" s="84"/>
      <c r="O22" s="237">
        <v>10000</v>
      </c>
      <c r="P22" s="82"/>
      <c r="Q22" s="82"/>
      <c r="R22" s="249">
        <v>0</v>
      </c>
      <c r="S22" s="81"/>
      <c r="T22" s="81"/>
      <c r="U22" s="395"/>
      <c r="V22" s="405"/>
    </row>
    <row r="23" spans="1:35" ht="62.25" customHeight="1" x14ac:dyDescent="0.2">
      <c r="A23" s="368"/>
      <c r="B23" s="577">
        <f t="shared" si="0"/>
        <v>15</v>
      </c>
      <c r="C23" s="579"/>
      <c r="D23" s="41" t="s">
        <v>158</v>
      </c>
      <c r="E23" s="205" t="s">
        <v>200</v>
      </c>
      <c r="F23" s="206"/>
      <c r="G23" s="206"/>
      <c r="H23" s="206"/>
      <c r="I23" s="206"/>
      <c r="J23" s="206"/>
      <c r="K23" s="232">
        <v>95643.08</v>
      </c>
      <c r="L23" s="46"/>
      <c r="M23" s="46"/>
      <c r="N23" s="78"/>
      <c r="O23" s="237">
        <v>0</v>
      </c>
      <c r="P23" s="83"/>
      <c r="Q23" s="83"/>
      <c r="R23" s="282">
        <f>K23</f>
        <v>95643.08</v>
      </c>
      <c r="S23" s="202"/>
      <c r="T23" s="48"/>
      <c r="U23" s="201"/>
      <c r="V23" s="126" t="s">
        <v>182</v>
      </c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</row>
    <row r="24" spans="1:35" s="88" customFormat="1" ht="62.25" customHeight="1" x14ac:dyDescent="0.2">
      <c r="A24" s="397"/>
      <c r="B24" s="577">
        <f t="shared" si="0"/>
        <v>16</v>
      </c>
      <c r="C24" s="579"/>
      <c r="D24" s="406" t="s">
        <v>189</v>
      </c>
      <c r="E24" s="407"/>
      <c r="F24" s="400"/>
      <c r="G24" s="400"/>
      <c r="H24" s="400"/>
      <c r="I24" s="400"/>
      <c r="J24" s="400"/>
      <c r="K24" s="249">
        <v>4000</v>
      </c>
      <c r="L24" s="82"/>
      <c r="M24" s="82"/>
      <c r="N24" s="84"/>
      <c r="O24" s="237">
        <v>4000</v>
      </c>
      <c r="P24" s="83"/>
      <c r="Q24" s="83"/>
      <c r="R24" s="237">
        <v>0</v>
      </c>
      <c r="S24" s="414"/>
      <c r="T24" s="81"/>
      <c r="U24" s="395"/>
      <c r="V24" s="408"/>
    </row>
    <row r="25" spans="1:35" s="51" customFormat="1" ht="45.95" customHeight="1" x14ac:dyDescent="0.2">
      <c r="A25" s="369"/>
      <c r="B25" s="577">
        <f t="shared" si="0"/>
        <v>17</v>
      </c>
      <c r="C25" s="579"/>
      <c r="D25" s="240" t="s">
        <v>146</v>
      </c>
      <c r="E25" s="251" t="s">
        <v>147</v>
      </c>
      <c r="F25" s="48"/>
      <c r="G25" s="48"/>
      <c r="H25" s="48"/>
      <c r="I25" s="48"/>
      <c r="J25" s="48"/>
      <c r="K25" s="232">
        <v>18790.310000000001</v>
      </c>
      <c r="L25" s="241"/>
      <c r="M25" s="241"/>
      <c r="N25" s="242"/>
      <c r="O25" s="249">
        <v>0</v>
      </c>
      <c r="P25" s="83"/>
      <c r="Q25" s="83"/>
      <c r="R25" s="282">
        <f>K25</f>
        <v>18790.310000000001</v>
      </c>
      <c r="S25" s="48"/>
      <c r="T25" s="48"/>
      <c r="U25" s="201"/>
      <c r="V25" s="126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</row>
    <row r="26" spans="1:35" s="88" customFormat="1" ht="45.95" customHeight="1" x14ac:dyDescent="0.2">
      <c r="A26" s="397"/>
      <c r="B26" s="577">
        <f t="shared" si="0"/>
        <v>18</v>
      </c>
      <c r="C26" s="579"/>
      <c r="D26" s="406" t="s">
        <v>172</v>
      </c>
      <c r="E26" s="407" t="s">
        <v>149</v>
      </c>
      <c r="F26" s="400"/>
      <c r="G26" s="400"/>
      <c r="H26" s="400"/>
      <c r="I26" s="400"/>
      <c r="J26" s="400"/>
      <c r="K26" s="249">
        <v>50000</v>
      </c>
      <c r="L26" s="82"/>
      <c r="M26" s="82"/>
      <c r="N26" s="84"/>
      <c r="O26" s="237">
        <f>K26</f>
        <v>50000</v>
      </c>
      <c r="P26" s="83"/>
      <c r="Q26" s="83"/>
      <c r="R26" s="237">
        <v>0</v>
      </c>
      <c r="S26" s="81"/>
      <c r="T26" s="81"/>
      <c r="U26" s="395"/>
      <c r="V26" s="408"/>
    </row>
    <row r="27" spans="1:35" s="51" customFormat="1" ht="45.95" customHeight="1" x14ac:dyDescent="0.2">
      <c r="A27" s="368"/>
      <c r="B27" s="577">
        <f t="shared" si="0"/>
        <v>19</v>
      </c>
      <c r="C27" s="579"/>
      <c r="D27" s="75" t="s">
        <v>152</v>
      </c>
      <c r="E27" s="155" t="s">
        <v>50</v>
      </c>
      <c r="F27" s="76"/>
      <c r="G27" s="76"/>
      <c r="H27" s="76"/>
      <c r="I27" s="76"/>
      <c r="J27" s="76"/>
      <c r="K27" s="233">
        <v>5000</v>
      </c>
      <c r="L27" s="226"/>
      <c r="M27" s="226"/>
      <c r="N27" s="90"/>
      <c r="O27" s="239">
        <v>0</v>
      </c>
      <c r="P27" s="132"/>
      <c r="Q27" s="132"/>
      <c r="R27" s="286">
        <v>5000</v>
      </c>
      <c r="S27" s="318"/>
      <c r="T27" s="318"/>
      <c r="U27" s="233"/>
      <c r="V27" s="215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</row>
    <row r="28" spans="1:35" s="51" customFormat="1" ht="45.95" customHeight="1" x14ac:dyDescent="0.2">
      <c r="A28" s="370"/>
      <c r="B28" s="577">
        <f t="shared" si="0"/>
        <v>20</v>
      </c>
      <c r="C28" s="579"/>
      <c r="D28" s="75" t="s">
        <v>250</v>
      </c>
      <c r="E28" s="155" t="s">
        <v>53</v>
      </c>
      <c r="F28" s="76"/>
      <c r="G28" s="76"/>
      <c r="H28" s="76"/>
      <c r="I28" s="76"/>
      <c r="J28" s="76"/>
      <c r="K28" s="233">
        <v>394782.11</v>
      </c>
      <c r="L28" s="248"/>
      <c r="M28" s="248"/>
      <c r="N28" s="93"/>
      <c r="O28" s="239">
        <v>0</v>
      </c>
      <c r="P28" s="132"/>
      <c r="Q28" s="132"/>
      <c r="R28" s="286">
        <f>K28*0.08</f>
        <v>31582.568800000001</v>
      </c>
      <c r="S28" s="318"/>
      <c r="T28" s="318">
        <f>K28</f>
        <v>394782.11</v>
      </c>
      <c r="U28" s="319"/>
      <c r="V28" s="215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1:35" s="51" customFormat="1" ht="45.95" customHeight="1" x14ac:dyDescent="0.2">
      <c r="A29" s="370"/>
      <c r="B29" s="577">
        <f t="shared" si="0"/>
        <v>21</v>
      </c>
      <c r="C29" s="579"/>
      <c r="D29" s="41" t="s">
        <v>201</v>
      </c>
      <c r="E29" s="205" t="s">
        <v>53</v>
      </c>
      <c r="F29" s="60"/>
      <c r="G29" s="60"/>
      <c r="H29" s="60"/>
      <c r="I29" s="60"/>
      <c r="J29" s="60"/>
      <c r="K29" s="232">
        <v>717907.79</v>
      </c>
      <c r="L29" s="248"/>
      <c r="M29" s="248"/>
      <c r="N29" s="93"/>
      <c r="O29" s="239">
        <v>0</v>
      </c>
      <c r="P29" s="83"/>
      <c r="Q29" s="83"/>
      <c r="R29" s="286">
        <f t="shared" ref="R29:R30" si="1">K29*0.08</f>
        <v>57432.623200000002</v>
      </c>
      <c r="S29" s="56"/>
      <c r="T29" s="56">
        <f>K29</f>
        <v>717907.79</v>
      </c>
      <c r="U29" s="317"/>
      <c r="V29" s="215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1:35" s="51" customFormat="1" ht="45.95" customHeight="1" x14ac:dyDescent="0.2">
      <c r="A30" s="370"/>
      <c r="B30" s="577">
        <f t="shared" si="0"/>
        <v>22</v>
      </c>
      <c r="C30" s="579"/>
      <c r="D30" s="41" t="s">
        <v>203</v>
      </c>
      <c r="E30" s="205" t="s">
        <v>53</v>
      </c>
      <c r="F30" s="60"/>
      <c r="G30" s="60"/>
      <c r="H30" s="60"/>
      <c r="I30" s="60"/>
      <c r="J30" s="60"/>
      <c r="K30" s="232">
        <v>1322172</v>
      </c>
      <c r="L30" s="315"/>
      <c r="M30" s="315"/>
      <c r="N30" s="93"/>
      <c r="O30" s="349">
        <v>0</v>
      </c>
      <c r="P30" s="83"/>
      <c r="Q30" s="83"/>
      <c r="R30" s="286">
        <f t="shared" si="1"/>
        <v>105773.76000000001</v>
      </c>
      <c r="S30" s="318"/>
      <c r="T30" s="56">
        <f>K30</f>
        <v>1322172</v>
      </c>
      <c r="U30" s="317"/>
      <c r="V30" s="128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1:35" s="88" customFormat="1" ht="45.95" customHeight="1" x14ac:dyDescent="0.2">
      <c r="A31" s="415"/>
      <c r="B31" s="577">
        <f t="shared" si="0"/>
        <v>23</v>
      </c>
      <c r="C31" s="579"/>
      <c r="D31" s="406" t="s">
        <v>214</v>
      </c>
      <c r="E31" s="407"/>
      <c r="F31" s="400"/>
      <c r="G31" s="400"/>
      <c r="H31" s="400"/>
      <c r="I31" s="400"/>
      <c r="J31" s="400"/>
      <c r="K31" s="249">
        <v>650000</v>
      </c>
      <c r="L31" s="82"/>
      <c r="M31" s="82"/>
      <c r="N31" s="416"/>
      <c r="O31" s="349">
        <f>K31*0.08*0.7</f>
        <v>36400</v>
      </c>
      <c r="P31" s="83"/>
      <c r="Q31" s="83"/>
      <c r="R31" s="237">
        <v>0</v>
      </c>
      <c r="S31" s="412"/>
      <c r="T31" s="238"/>
      <c r="U31" s="417"/>
      <c r="V31" s="418" t="s">
        <v>242</v>
      </c>
    </row>
    <row r="32" spans="1:35" s="51" customFormat="1" ht="45.95" customHeight="1" x14ac:dyDescent="0.2">
      <c r="A32" s="370"/>
      <c r="B32" s="577">
        <f t="shared" si="0"/>
        <v>24</v>
      </c>
      <c r="C32" s="579"/>
      <c r="D32" s="41" t="s">
        <v>174</v>
      </c>
      <c r="E32" s="205" t="s">
        <v>187</v>
      </c>
      <c r="F32" s="60"/>
      <c r="G32" s="60"/>
      <c r="H32" s="60"/>
      <c r="I32" s="60"/>
      <c r="J32" s="60"/>
      <c r="K32" s="232">
        <f>137253+6862.65</f>
        <v>144115.65</v>
      </c>
      <c r="L32" s="248"/>
      <c r="M32" s="248"/>
      <c r="N32" s="78"/>
      <c r="O32" s="237">
        <v>0</v>
      </c>
      <c r="P32" s="83"/>
      <c r="Q32" s="83"/>
      <c r="R32" s="282">
        <f>K32*0.08</f>
        <v>11529.252</v>
      </c>
      <c r="S32" s="56"/>
      <c r="T32" s="56"/>
      <c r="U32" s="317">
        <v>137253</v>
      </c>
      <c r="V32" s="215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1:35" s="51" customFormat="1" ht="88.5" customHeight="1" x14ac:dyDescent="0.2">
      <c r="A33" s="370"/>
      <c r="B33" s="577">
        <f t="shared" si="0"/>
        <v>25</v>
      </c>
      <c r="C33" s="579"/>
      <c r="D33" s="75" t="s">
        <v>175</v>
      </c>
      <c r="E33" s="155" t="s">
        <v>47</v>
      </c>
      <c r="F33" s="76"/>
      <c r="G33" s="76"/>
      <c r="H33" s="76"/>
      <c r="I33" s="76"/>
      <c r="J33" s="76"/>
      <c r="K33" s="233">
        <v>173160</v>
      </c>
      <c r="L33" s="252"/>
      <c r="M33" s="252"/>
      <c r="N33" s="78"/>
      <c r="O33" s="239">
        <v>0</v>
      </c>
      <c r="P33" s="132"/>
      <c r="Q33" s="132"/>
      <c r="R33" s="282">
        <f>K33*0.08</f>
        <v>13852.800000000001</v>
      </c>
      <c r="S33" s="318"/>
      <c r="T33" s="318"/>
      <c r="U33" s="319">
        <v>173160</v>
      </c>
      <c r="V33" s="215" t="s">
        <v>178</v>
      </c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1:35" s="88" customFormat="1" ht="45.95" customHeight="1" x14ac:dyDescent="0.2">
      <c r="A34" s="415"/>
      <c r="B34" s="577">
        <f t="shared" si="0"/>
        <v>26</v>
      </c>
      <c r="C34" s="579"/>
      <c r="D34" s="398" t="s">
        <v>163</v>
      </c>
      <c r="E34" s="399" t="s">
        <v>47</v>
      </c>
      <c r="F34" s="409"/>
      <c r="G34" s="409"/>
      <c r="H34" s="409"/>
      <c r="I34" s="409"/>
      <c r="J34" s="409"/>
      <c r="K34" s="402">
        <v>1142981</v>
      </c>
      <c r="L34" s="82"/>
      <c r="M34" s="82"/>
      <c r="N34" s="84"/>
      <c r="O34" s="349">
        <f>K34*0.08*0.7</f>
        <v>64006.935999999994</v>
      </c>
      <c r="P34" s="203"/>
      <c r="Q34" s="203"/>
      <c r="R34" s="349">
        <v>0</v>
      </c>
      <c r="S34" s="412"/>
      <c r="T34" s="412"/>
      <c r="U34" s="413"/>
      <c r="V34" s="418" t="s">
        <v>242</v>
      </c>
    </row>
    <row r="35" spans="1:35" s="88" customFormat="1" ht="39.950000000000003" customHeight="1" x14ac:dyDescent="0.2">
      <c r="A35" s="415"/>
      <c r="B35" s="577">
        <f t="shared" si="0"/>
        <v>27</v>
      </c>
      <c r="C35" s="579"/>
      <c r="D35" s="398" t="s">
        <v>168</v>
      </c>
      <c r="E35" s="399" t="s">
        <v>56</v>
      </c>
      <c r="F35" s="409"/>
      <c r="G35" s="409"/>
      <c r="H35" s="409"/>
      <c r="I35" s="409"/>
      <c r="J35" s="409"/>
      <c r="K35" s="402">
        <v>750000</v>
      </c>
      <c r="L35" s="82"/>
      <c r="M35" s="82"/>
      <c r="N35" s="84"/>
      <c r="O35" s="349">
        <f>K35*0.08*0.7</f>
        <v>42000</v>
      </c>
      <c r="P35" s="132"/>
      <c r="Q35" s="132"/>
      <c r="R35" s="349">
        <v>0</v>
      </c>
      <c r="S35" s="412"/>
      <c r="T35" s="412"/>
      <c r="U35" s="413"/>
      <c r="V35" s="418" t="s">
        <v>242</v>
      </c>
    </row>
    <row r="36" spans="1:35" s="88" customFormat="1" ht="39.950000000000003" customHeight="1" x14ac:dyDescent="0.2">
      <c r="A36" s="415"/>
      <c r="B36" s="577">
        <f t="shared" si="0"/>
        <v>28</v>
      </c>
      <c r="C36" s="579"/>
      <c r="D36" s="406" t="s">
        <v>180</v>
      </c>
      <c r="E36" s="407" t="s">
        <v>185</v>
      </c>
      <c r="F36" s="400"/>
      <c r="G36" s="400"/>
      <c r="H36" s="400"/>
      <c r="I36" s="400"/>
      <c r="J36" s="400"/>
      <c r="K36" s="249">
        <v>2606649.33</v>
      </c>
      <c r="L36" s="82"/>
      <c r="M36" s="82"/>
      <c r="N36" s="84"/>
      <c r="O36" s="349">
        <f>33360.1*0.7</f>
        <v>23352.069999999996</v>
      </c>
      <c r="P36" s="132"/>
      <c r="Q36" s="132"/>
      <c r="R36" s="237">
        <v>0</v>
      </c>
      <c r="S36" s="238"/>
      <c r="T36" s="238"/>
      <c r="U36" s="417"/>
      <c r="V36" s="418" t="s">
        <v>242</v>
      </c>
    </row>
    <row r="37" spans="1:35" s="88" customFormat="1" ht="39.950000000000003" customHeight="1" x14ac:dyDescent="0.2">
      <c r="A37" s="415"/>
      <c r="B37" s="577">
        <f t="shared" si="0"/>
        <v>29</v>
      </c>
      <c r="C37" s="579"/>
      <c r="D37" s="406" t="s">
        <v>240</v>
      </c>
      <c r="E37" s="407"/>
      <c r="F37" s="400"/>
      <c r="G37" s="400"/>
      <c r="H37" s="400"/>
      <c r="I37" s="400"/>
      <c r="J37" s="400"/>
      <c r="K37" s="249">
        <v>62000</v>
      </c>
      <c r="L37" s="82"/>
      <c r="M37" s="82"/>
      <c r="N37" s="84"/>
      <c r="O37" s="349">
        <f>K37</f>
        <v>62000</v>
      </c>
      <c r="P37" s="132"/>
      <c r="Q37" s="132"/>
      <c r="R37" s="237">
        <v>0</v>
      </c>
      <c r="S37" s="238"/>
      <c r="T37" s="238"/>
      <c r="U37" s="417"/>
      <c r="V37" s="405"/>
    </row>
    <row r="38" spans="1:35" s="51" customFormat="1" ht="39.950000000000003" customHeight="1" x14ac:dyDescent="0.2">
      <c r="A38" s="370"/>
      <c r="B38" s="577">
        <f t="shared" si="0"/>
        <v>30</v>
      </c>
      <c r="C38" s="579"/>
      <c r="D38" s="41" t="s">
        <v>181</v>
      </c>
      <c r="E38" s="205" t="s">
        <v>186</v>
      </c>
      <c r="F38" s="60"/>
      <c r="G38" s="60"/>
      <c r="H38" s="60"/>
      <c r="I38" s="60"/>
      <c r="J38" s="60"/>
      <c r="K38" s="232">
        <v>10000</v>
      </c>
      <c r="L38" s="315"/>
      <c r="M38" s="315"/>
      <c r="N38" s="78"/>
      <c r="O38" s="239">
        <v>0</v>
      </c>
      <c r="P38" s="132"/>
      <c r="Q38" s="132"/>
      <c r="R38" s="282">
        <v>10000</v>
      </c>
      <c r="S38" s="56"/>
      <c r="T38" s="56"/>
      <c r="U38" s="317"/>
      <c r="V38" s="215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1:35" s="88" customFormat="1" ht="39.950000000000003" customHeight="1" x14ac:dyDescent="0.2">
      <c r="A39" s="419"/>
      <c r="B39" s="577">
        <f t="shared" si="0"/>
        <v>31</v>
      </c>
      <c r="C39" s="579"/>
      <c r="D39" s="398" t="s">
        <v>192</v>
      </c>
      <c r="E39" s="399"/>
      <c r="F39" s="409"/>
      <c r="G39" s="409"/>
      <c r="H39" s="409"/>
      <c r="I39" s="409"/>
      <c r="J39" s="409"/>
      <c r="K39" s="402">
        <v>4250</v>
      </c>
      <c r="L39" s="82"/>
      <c r="M39" s="410"/>
      <c r="N39" s="411"/>
      <c r="O39" s="343">
        <v>4250</v>
      </c>
      <c r="P39" s="83"/>
      <c r="Q39" s="342"/>
      <c r="R39" s="345">
        <v>0</v>
      </c>
      <c r="S39" s="412"/>
      <c r="T39" s="412"/>
      <c r="U39" s="413"/>
      <c r="V39" s="405"/>
    </row>
    <row r="40" spans="1:35" s="88" customFormat="1" ht="39.950000000000003" customHeight="1" x14ac:dyDescent="0.2">
      <c r="A40" s="419"/>
      <c r="B40" s="577">
        <f t="shared" si="0"/>
        <v>32</v>
      </c>
      <c r="C40" s="579"/>
      <c r="D40" s="398" t="s">
        <v>193</v>
      </c>
      <c r="E40" s="399"/>
      <c r="F40" s="409"/>
      <c r="G40" s="409"/>
      <c r="H40" s="409"/>
      <c r="I40" s="409"/>
      <c r="J40" s="409"/>
      <c r="K40" s="402">
        <v>500</v>
      </c>
      <c r="L40" s="82"/>
      <c r="M40" s="410"/>
      <c r="N40" s="411"/>
      <c r="O40" s="343">
        <v>500</v>
      </c>
      <c r="P40" s="83"/>
      <c r="Q40" s="342"/>
      <c r="R40" s="345">
        <v>0</v>
      </c>
      <c r="S40" s="412"/>
      <c r="T40" s="412"/>
      <c r="U40" s="413"/>
      <c r="V40" s="405"/>
    </row>
    <row r="41" spans="1:35" s="51" customFormat="1" ht="45.95" customHeight="1" x14ac:dyDescent="0.2">
      <c r="A41" s="250"/>
      <c r="B41" s="577">
        <f t="shared" si="0"/>
        <v>33</v>
      </c>
      <c r="C41" s="579"/>
      <c r="D41" s="75" t="s">
        <v>204</v>
      </c>
      <c r="E41" s="155"/>
      <c r="F41" s="76"/>
      <c r="G41" s="76"/>
      <c r="H41" s="76"/>
      <c r="I41" s="76"/>
      <c r="J41" s="76"/>
      <c r="K41" s="348">
        <v>3030868.76</v>
      </c>
      <c r="L41" s="315"/>
      <c r="M41" s="268"/>
      <c r="N41" s="352"/>
      <c r="O41" s="237">
        <v>0</v>
      </c>
      <c r="P41" s="83"/>
      <c r="Q41" s="83"/>
      <c r="R41" s="282">
        <v>242469.5</v>
      </c>
      <c r="S41" s="56"/>
      <c r="T41" s="318"/>
      <c r="U41" s="319"/>
      <c r="V41" s="215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1:35" s="51" customFormat="1" ht="45.95" customHeight="1" x14ac:dyDescent="0.2">
      <c r="A42" s="250"/>
      <c r="B42" s="577">
        <f t="shared" si="0"/>
        <v>34</v>
      </c>
      <c r="C42" s="579"/>
      <c r="D42" s="75" t="s">
        <v>237</v>
      </c>
      <c r="E42" s="155"/>
      <c r="F42" s="76"/>
      <c r="G42" s="76"/>
      <c r="H42" s="76"/>
      <c r="I42" s="76"/>
      <c r="J42" s="76"/>
      <c r="K42" s="348">
        <f>353156.41+461933.63</f>
        <v>815090.04</v>
      </c>
      <c r="L42" s="315"/>
      <c r="M42" s="268"/>
      <c r="N42" s="352"/>
      <c r="O42" s="237">
        <v>0</v>
      </c>
      <c r="P42" s="83"/>
      <c r="Q42" s="83"/>
      <c r="R42" s="282">
        <f>K42*0.08</f>
        <v>65207.203200000004</v>
      </c>
      <c r="S42" s="56"/>
      <c r="T42" s="318"/>
      <c r="U42" s="319"/>
      <c r="V42" s="215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1:35" s="51" customFormat="1" ht="45.95" customHeight="1" x14ac:dyDescent="0.2">
      <c r="A43" s="250"/>
      <c r="B43" s="577">
        <f t="shared" si="0"/>
        <v>35</v>
      </c>
      <c r="C43" s="579"/>
      <c r="D43" s="75" t="s">
        <v>238</v>
      </c>
      <c r="E43" s="155"/>
      <c r="F43" s="76"/>
      <c r="G43" s="76"/>
      <c r="H43" s="76"/>
      <c r="I43" s="76"/>
      <c r="J43" s="76"/>
      <c r="K43" s="348">
        <f>776260.75</f>
        <v>776260.75</v>
      </c>
      <c r="L43" s="315"/>
      <c r="M43" s="268"/>
      <c r="N43" s="352"/>
      <c r="O43" s="237">
        <v>0</v>
      </c>
      <c r="P43" s="83"/>
      <c r="Q43" s="83"/>
      <c r="R43" s="282">
        <f t="shared" ref="R43" si="2">K43*0.08</f>
        <v>62100.86</v>
      </c>
      <c r="S43" s="56"/>
      <c r="T43" s="318"/>
      <c r="U43" s="319"/>
      <c r="V43" s="215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1:35" s="88" customFormat="1" ht="45.95" customHeight="1" x14ac:dyDescent="0.2">
      <c r="A44" s="419"/>
      <c r="B44" s="577">
        <f t="shared" si="0"/>
        <v>36</v>
      </c>
      <c r="C44" s="579"/>
      <c r="D44" s="398" t="s">
        <v>239</v>
      </c>
      <c r="E44" s="399"/>
      <c r="F44" s="409"/>
      <c r="G44" s="409"/>
      <c r="H44" s="409"/>
      <c r="I44" s="409"/>
      <c r="J44" s="409"/>
      <c r="K44" s="402">
        <f>535963.26+535433.5</f>
        <v>1071396.76</v>
      </c>
      <c r="L44" s="82"/>
      <c r="M44" s="410"/>
      <c r="N44" s="420"/>
      <c r="O44" s="237">
        <f>R44</f>
        <v>10711.7408</v>
      </c>
      <c r="P44" s="83"/>
      <c r="Q44" s="83"/>
      <c r="R44" s="237">
        <f>K44*0.08-60000-15000</f>
        <v>10711.7408</v>
      </c>
      <c r="S44" s="238"/>
      <c r="T44" s="412"/>
      <c r="U44" s="413"/>
      <c r="V44" s="405"/>
    </row>
    <row r="45" spans="1:35" s="88" customFormat="1" ht="177.75" customHeight="1" x14ac:dyDescent="0.2">
      <c r="A45" s="419"/>
      <c r="B45" s="577">
        <f t="shared" si="0"/>
        <v>37</v>
      </c>
      <c r="C45" s="579"/>
      <c r="D45" s="398" t="s">
        <v>241</v>
      </c>
      <c r="E45" s="399"/>
      <c r="F45" s="409"/>
      <c r="G45" s="409"/>
      <c r="H45" s="409"/>
      <c r="I45" s="409"/>
      <c r="J45" s="409"/>
      <c r="K45" s="402">
        <v>100000</v>
      </c>
      <c r="L45" s="82"/>
      <c r="M45" s="410"/>
      <c r="N45" s="420"/>
      <c r="O45" s="349">
        <f>K45*0.08</f>
        <v>8000</v>
      </c>
      <c r="P45" s="132"/>
      <c r="Q45" s="132"/>
      <c r="R45" s="349">
        <v>0</v>
      </c>
      <c r="S45" s="412"/>
      <c r="T45" s="238">
        <f>K45</f>
        <v>100000</v>
      </c>
      <c r="U45" s="413"/>
      <c r="V45" s="405"/>
    </row>
    <row r="46" spans="1:35" s="51" customFormat="1" ht="39.75" customHeight="1" x14ac:dyDescent="0.2">
      <c r="A46" s="250"/>
      <c r="B46" s="577">
        <f t="shared" si="0"/>
        <v>38</v>
      </c>
      <c r="C46" s="579"/>
      <c r="D46" s="75" t="s">
        <v>217</v>
      </c>
      <c r="E46" s="155"/>
      <c r="F46" s="76"/>
      <c r="G46" s="76"/>
      <c r="H46" s="76"/>
      <c r="I46" s="76"/>
      <c r="J46" s="76"/>
      <c r="K46" s="348">
        <v>200000</v>
      </c>
      <c r="L46" s="315"/>
      <c r="M46" s="268"/>
      <c r="N46" s="352"/>
      <c r="O46" s="349">
        <v>0</v>
      </c>
      <c r="P46" s="83"/>
      <c r="Q46" s="83"/>
      <c r="R46" s="282">
        <v>200000</v>
      </c>
      <c r="S46" s="56"/>
      <c r="T46" s="56"/>
      <c r="U46" s="319"/>
      <c r="V46" s="215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1:35" s="51" customFormat="1" ht="39.75" customHeight="1" x14ac:dyDescent="0.2">
      <c r="A47" s="250"/>
      <c r="B47" s="577">
        <f t="shared" si="0"/>
        <v>39</v>
      </c>
      <c r="C47" s="579"/>
      <c r="D47" s="75" t="s">
        <v>219</v>
      </c>
      <c r="E47" s="155"/>
      <c r="F47" s="76"/>
      <c r="G47" s="76"/>
      <c r="H47" s="76"/>
      <c r="I47" s="76"/>
      <c r="J47" s="76"/>
      <c r="K47" s="348">
        <v>50000</v>
      </c>
      <c r="L47" s="315"/>
      <c r="M47" s="268"/>
      <c r="N47" s="352"/>
      <c r="O47" s="349">
        <v>0</v>
      </c>
      <c r="P47" s="83"/>
      <c r="Q47" s="83"/>
      <c r="R47" s="282">
        <v>50000</v>
      </c>
      <c r="S47" s="56"/>
      <c r="T47" s="56"/>
      <c r="U47" s="319"/>
      <c r="V47" s="215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1:35" s="88" customFormat="1" ht="127.5" customHeight="1" x14ac:dyDescent="0.2">
      <c r="A48" s="419"/>
      <c r="B48" s="577">
        <f t="shared" si="0"/>
        <v>40</v>
      </c>
      <c r="C48" s="579"/>
      <c r="D48" s="398" t="s">
        <v>253</v>
      </c>
      <c r="E48" s="399"/>
      <c r="F48" s="409"/>
      <c r="G48" s="409"/>
      <c r="H48" s="409"/>
      <c r="I48" s="409"/>
      <c r="J48" s="409"/>
      <c r="K48" s="402">
        <v>10000</v>
      </c>
      <c r="L48" s="82"/>
      <c r="M48" s="410"/>
      <c r="N48" s="420"/>
      <c r="O48" s="349">
        <f>K48</f>
        <v>10000</v>
      </c>
      <c r="P48" s="83"/>
      <c r="Q48" s="83"/>
      <c r="R48" s="237">
        <v>0</v>
      </c>
      <c r="S48" s="238"/>
      <c r="T48" s="238"/>
      <c r="U48" s="413"/>
      <c r="V48" s="405"/>
    </row>
    <row r="49" spans="1:35" s="88" customFormat="1" ht="39" customHeight="1" x14ac:dyDescent="0.2">
      <c r="A49" s="471"/>
      <c r="B49" s="577">
        <f t="shared" si="0"/>
        <v>41</v>
      </c>
      <c r="C49" s="579"/>
      <c r="D49" s="398" t="s">
        <v>248</v>
      </c>
      <c r="E49" s="399"/>
      <c r="F49" s="409"/>
      <c r="G49" s="409"/>
      <c r="H49" s="409"/>
      <c r="I49" s="409"/>
      <c r="J49" s="409"/>
      <c r="K49" s="402">
        <v>30000</v>
      </c>
      <c r="L49" s="82"/>
      <c r="M49" s="410"/>
      <c r="N49" s="420"/>
      <c r="O49" s="349">
        <f>K49</f>
        <v>30000</v>
      </c>
      <c r="P49" s="83"/>
      <c r="Q49" s="83"/>
      <c r="R49" s="237">
        <v>0</v>
      </c>
      <c r="S49" s="238"/>
      <c r="T49" s="238"/>
      <c r="U49" s="413"/>
      <c r="V49" s="405"/>
    </row>
    <row r="50" spans="1:35" s="88" customFormat="1" ht="39" customHeight="1" x14ac:dyDescent="0.2">
      <c r="A50" s="419"/>
      <c r="B50" s="577">
        <f t="shared" si="0"/>
        <v>42</v>
      </c>
      <c r="C50" s="579"/>
      <c r="D50" s="398" t="s">
        <v>236</v>
      </c>
      <c r="E50" s="399"/>
      <c r="F50" s="409"/>
      <c r="G50" s="409"/>
      <c r="H50" s="409"/>
      <c r="I50" s="409"/>
      <c r="J50" s="409"/>
      <c r="K50" s="402">
        <v>450000</v>
      </c>
      <c r="L50" s="82"/>
      <c r="M50" s="410"/>
      <c r="N50" s="420"/>
      <c r="O50" s="349">
        <v>150000</v>
      </c>
      <c r="P50" s="83"/>
      <c r="Q50" s="83"/>
      <c r="R50" s="237">
        <v>0</v>
      </c>
      <c r="S50" s="238"/>
      <c r="T50" s="238">
        <v>300000</v>
      </c>
      <c r="U50" s="413"/>
      <c r="V50" s="405"/>
    </row>
    <row r="51" spans="1:35" s="470" customFormat="1" ht="39" customHeight="1" x14ac:dyDescent="0.2">
      <c r="A51" s="457"/>
      <c r="B51" s="577">
        <f t="shared" si="0"/>
        <v>43</v>
      </c>
      <c r="C51" s="579"/>
      <c r="D51" s="473" t="s">
        <v>252</v>
      </c>
      <c r="E51" s="458"/>
      <c r="F51" s="459"/>
      <c r="G51" s="459"/>
      <c r="H51" s="459"/>
      <c r="I51" s="459"/>
      <c r="J51" s="459"/>
      <c r="K51" s="460"/>
      <c r="L51" s="461"/>
      <c r="M51" s="462"/>
      <c r="N51" s="463"/>
      <c r="O51" s="464"/>
      <c r="P51" s="465"/>
      <c r="Q51" s="465"/>
      <c r="R51" s="466"/>
      <c r="S51" s="467"/>
      <c r="T51" s="467"/>
      <c r="U51" s="468"/>
      <c r="V51" s="469"/>
    </row>
    <row r="52" spans="1:35" s="633" customFormat="1" ht="39" customHeight="1" x14ac:dyDescent="0.2">
      <c r="A52" s="471"/>
      <c r="B52" s="577">
        <f t="shared" si="0"/>
        <v>44</v>
      </c>
      <c r="C52" s="579"/>
      <c r="D52" s="631" t="s">
        <v>254</v>
      </c>
      <c r="E52" s="399"/>
      <c r="F52" s="409"/>
      <c r="G52" s="409"/>
      <c r="H52" s="409"/>
      <c r="I52" s="409"/>
      <c r="J52" s="409"/>
      <c r="K52" s="402">
        <v>400000</v>
      </c>
      <c r="L52" s="82"/>
      <c r="M52" s="410"/>
      <c r="N52" s="632"/>
      <c r="O52" s="349">
        <v>0</v>
      </c>
      <c r="P52" s="132"/>
      <c r="Q52" s="83"/>
      <c r="R52" s="237"/>
      <c r="S52" s="238"/>
      <c r="T52" s="238">
        <v>400000</v>
      </c>
      <c r="U52" s="413"/>
      <c r="V52" s="405"/>
    </row>
    <row r="53" spans="1:35" s="51" customFormat="1" ht="27.95" customHeight="1" thickBot="1" x14ac:dyDescent="0.35">
      <c r="A53" s="250"/>
      <c r="B53" s="609"/>
      <c r="C53" s="626"/>
      <c r="D53" s="323"/>
      <c r="E53" s="155"/>
      <c r="F53" s="324"/>
      <c r="G53" s="324"/>
      <c r="H53" s="324"/>
      <c r="I53" s="324"/>
      <c r="J53" s="324"/>
      <c r="K53" s="325"/>
      <c r="L53" s="326"/>
      <c r="M53" s="327"/>
      <c r="N53" s="454"/>
      <c r="O53" s="349">
        <f>SUM(O7:O51)</f>
        <v>638220.74679999996</v>
      </c>
      <c r="P53" s="455"/>
      <c r="Q53" s="456"/>
      <c r="R53" s="384"/>
      <c r="S53" s="346"/>
      <c r="T53" s="346"/>
      <c r="U53" s="328"/>
      <c r="V53" s="329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1:35" ht="39.950000000000003" customHeight="1" thickTop="1" thickBot="1" x14ac:dyDescent="0.3">
      <c r="B54" s="508"/>
      <c r="C54" s="508"/>
      <c r="D54" s="613" t="s">
        <v>151</v>
      </c>
      <c r="E54" s="614"/>
      <c r="F54" s="234"/>
      <c r="G54" s="235"/>
      <c r="H54" s="235"/>
      <c r="I54" s="235"/>
      <c r="J54" s="235"/>
      <c r="K54" s="256">
        <f>SUM(K10:K51)+K6</f>
        <v>15056965.369999999</v>
      </c>
      <c r="L54" s="223"/>
      <c r="M54" s="220"/>
      <c r="N54" s="220"/>
      <c r="O54" s="580">
        <f>O53</f>
        <v>638220.74679999996</v>
      </c>
      <c r="P54" s="528"/>
      <c r="Q54" s="332"/>
      <c r="R54" s="243">
        <f>SUM(R6:R53)</f>
        <v>1127491.4879999999</v>
      </c>
      <c r="S54" s="236">
        <f>SUM(S6:S53)</f>
        <v>0</v>
      </c>
      <c r="T54" s="236">
        <f>SUM(T6:T53)</f>
        <v>3314861.9</v>
      </c>
      <c r="U54" s="236">
        <f>SUM(U6:U53)</f>
        <v>310413</v>
      </c>
      <c r="V54" s="218"/>
    </row>
    <row r="55" spans="1:35" ht="20.100000000000001" customHeight="1" thickTop="1" thickBot="1" x14ac:dyDescent="0.3">
      <c r="B55" s="199"/>
      <c r="C55" s="199"/>
      <c r="D55" s="4"/>
      <c r="E55" s="4"/>
      <c r="F55" s="4"/>
      <c r="G55" s="4"/>
      <c r="H55" s="4"/>
      <c r="I55" s="4"/>
      <c r="J55" s="4"/>
      <c r="K55" s="5"/>
      <c r="L55" s="5"/>
      <c r="M55" s="5"/>
      <c r="N55" s="105"/>
      <c r="O55" s="308"/>
      <c r="P55" s="6"/>
      <c r="Q55" s="6"/>
      <c r="R55" s="6"/>
      <c r="S55" s="7"/>
      <c r="T55" s="7"/>
      <c r="U55" s="8"/>
    </row>
    <row r="56" spans="1:35" ht="17.25" customHeight="1" thickTop="1" thickBot="1" x14ac:dyDescent="0.25">
      <c r="A56" s="500" t="s">
        <v>195</v>
      </c>
      <c r="B56" s="501"/>
      <c r="C56" s="501"/>
      <c r="D56" s="502"/>
      <c r="E56" s="505" t="s">
        <v>1</v>
      </c>
      <c r="F56" s="523" t="s">
        <v>2</v>
      </c>
      <c r="G56" s="524"/>
      <c r="H56" s="524"/>
      <c r="I56" s="524"/>
      <c r="J56" s="593"/>
      <c r="K56" s="588" t="s">
        <v>3</v>
      </c>
      <c r="L56" s="492"/>
      <c r="M56" s="492"/>
      <c r="N56" s="492"/>
      <c r="O56" s="600" t="s">
        <v>245</v>
      </c>
      <c r="P56" s="581" t="s">
        <v>190</v>
      </c>
      <c r="Q56" s="581" t="s">
        <v>191</v>
      </c>
      <c r="R56" s="589" t="s">
        <v>243</v>
      </c>
      <c r="S56" s="553" t="s">
        <v>4</v>
      </c>
      <c r="T56" s="554"/>
      <c r="U56" s="555"/>
      <c r="V56" s="9"/>
    </row>
    <row r="57" spans="1:35" ht="13.5" customHeight="1" thickTop="1" x14ac:dyDescent="0.2">
      <c r="A57" s="594" t="s">
        <v>6</v>
      </c>
      <c r="B57" s="512" t="s">
        <v>7</v>
      </c>
      <c r="C57" s="513"/>
      <c r="D57" s="499" t="s">
        <v>36</v>
      </c>
      <c r="E57" s="506"/>
      <c r="F57" s="499" t="s">
        <v>9</v>
      </c>
      <c r="G57" s="499" t="s">
        <v>37</v>
      </c>
      <c r="H57" s="499" t="s">
        <v>11</v>
      </c>
      <c r="I57" s="499" t="s">
        <v>12</v>
      </c>
      <c r="J57" s="592" t="s">
        <v>13</v>
      </c>
      <c r="K57" s="586" t="s">
        <v>63</v>
      </c>
      <c r="L57" s="596" t="s">
        <v>14</v>
      </c>
      <c r="M57" s="514" t="s">
        <v>15</v>
      </c>
      <c r="N57" s="598" t="s">
        <v>16</v>
      </c>
      <c r="O57" s="601"/>
      <c r="P57" s="582"/>
      <c r="Q57" s="582"/>
      <c r="R57" s="590"/>
      <c r="S57" s="556" t="s">
        <v>18</v>
      </c>
      <c r="T57" s="556" t="s">
        <v>167</v>
      </c>
      <c r="U57" s="556" t="s">
        <v>20</v>
      </c>
      <c r="V57" s="551" t="s">
        <v>5</v>
      </c>
    </row>
    <row r="58" spans="1:35" ht="110.1" customHeight="1" thickBot="1" x14ac:dyDescent="0.25">
      <c r="A58" s="595"/>
      <c r="B58" s="498"/>
      <c r="C58" s="498"/>
      <c r="D58" s="498"/>
      <c r="E58" s="507"/>
      <c r="F58" s="498"/>
      <c r="G58" s="498"/>
      <c r="H58" s="498"/>
      <c r="I58" s="498"/>
      <c r="J58" s="562"/>
      <c r="K58" s="587"/>
      <c r="L58" s="597"/>
      <c r="M58" s="498"/>
      <c r="N58" s="599"/>
      <c r="O58" s="602"/>
      <c r="P58" s="583"/>
      <c r="Q58" s="583"/>
      <c r="R58" s="591"/>
      <c r="S58" s="557"/>
      <c r="T58" s="557"/>
      <c r="U58" s="557"/>
      <c r="V58" s="552"/>
    </row>
    <row r="59" spans="1:35" ht="45.75" customHeight="1" thickTop="1" x14ac:dyDescent="0.25">
      <c r="A59" s="371"/>
      <c r="B59" s="584">
        <v>1</v>
      </c>
      <c r="C59" s="585"/>
      <c r="D59" s="269" t="s">
        <v>183</v>
      </c>
      <c r="E59" s="270" t="s">
        <v>72</v>
      </c>
      <c r="F59" s="271"/>
      <c r="G59" s="272"/>
      <c r="H59" s="269"/>
      <c r="I59" s="269"/>
      <c r="J59" s="269"/>
      <c r="K59" s="273">
        <v>4000</v>
      </c>
      <c r="L59" s="338"/>
      <c r="M59" s="274"/>
      <c r="N59" s="376"/>
      <c r="O59" s="275">
        <v>0</v>
      </c>
      <c r="P59" s="276"/>
      <c r="Q59" s="276"/>
      <c r="R59" s="321">
        <v>4000</v>
      </c>
      <c r="S59" s="277"/>
      <c r="T59" s="277"/>
      <c r="U59" s="278"/>
      <c r="V59" s="279"/>
    </row>
    <row r="60" spans="1:35" s="51" customFormat="1" ht="29.1" customHeight="1" x14ac:dyDescent="0.25">
      <c r="A60" s="372"/>
      <c r="B60" s="609">
        <f>1+B59</f>
        <v>2</v>
      </c>
      <c r="C60" s="610"/>
      <c r="D60" s="41" t="s">
        <v>160</v>
      </c>
      <c r="E60" s="219" t="s">
        <v>164</v>
      </c>
      <c r="F60" s="111"/>
      <c r="G60" s="125"/>
      <c r="H60" s="41"/>
      <c r="I60" s="41"/>
      <c r="J60" s="41"/>
      <c r="K60" s="231">
        <v>2000</v>
      </c>
      <c r="L60" s="340"/>
      <c r="M60" s="78"/>
      <c r="N60" s="246"/>
      <c r="O60" s="280">
        <v>0</v>
      </c>
      <c r="P60" s="84"/>
      <c r="Q60" s="84"/>
      <c r="R60" s="282">
        <v>2000</v>
      </c>
      <c r="S60" s="281"/>
      <c r="T60" s="110"/>
      <c r="U60" s="110"/>
      <c r="V60" s="72"/>
    </row>
    <row r="61" spans="1:35" s="88" customFormat="1" ht="29.1" customHeight="1" x14ac:dyDescent="0.25">
      <c r="A61" s="421"/>
      <c r="B61" s="577">
        <f t="shared" ref="B61:B85" si="3">1+B60</f>
        <v>3</v>
      </c>
      <c r="C61" s="578"/>
      <c r="D61" s="406" t="s">
        <v>205</v>
      </c>
      <c r="E61" s="407"/>
      <c r="F61" s="422"/>
      <c r="G61" s="423"/>
      <c r="H61" s="406"/>
      <c r="I61" s="406"/>
      <c r="J61" s="406"/>
      <c r="K61" s="237">
        <v>3700</v>
      </c>
      <c r="L61" s="424"/>
      <c r="M61" s="84"/>
      <c r="N61" s="280"/>
      <c r="O61" s="280">
        <f t="shared" ref="O61:O63" si="4">K61</f>
        <v>3700</v>
      </c>
      <c r="P61" s="84"/>
      <c r="Q61" s="84"/>
      <c r="R61" s="237">
        <v>0</v>
      </c>
      <c r="S61" s="425"/>
      <c r="T61" s="426"/>
      <c r="U61" s="426"/>
      <c r="V61" s="427" t="s">
        <v>179</v>
      </c>
    </row>
    <row r="62" spans="1:35" s="88" customFormat="1" ht="29.1" customHeight="1" x14ac:dyDescent="0.25">
      <c r="A62" s="421"/>
      <c r="B62" s="577">
        <f t="shared" si="3"/>
        <v>4</v>
      </c>
      <c r="C62" s="578"/>
      <c r="D62" s="406" t="s">
        <v>206</v>
      </c>
      <c r="E62" s="407"/>
      <c r="F62" s="422"/>
      <c r="G62" s="423"/>
      <c r="H62" s="406"/>
      <c r="I62" s="406"/>
      <c r="J62" s="406"/>
      <c r="K62" s="237">
        <v>16800</v>
      </c>
      <c r="L62" s="424"/>
      <c r="M62" s="84"/>
      <c r="N62" s="280"/>
      <c r="O62" s="280">
        <f t="shared" ref="O62" si="5">K62</f>
        <v>16800</v>
      </c>
      <c r="P62" s="84"/>
      <c r="Q62" s="84"/>
      <c r="R62" s="237">
        <v>0</v>
      </c>
      <c r="S62" s="425"/>
      <c r="T62" s="426"/>
      <c r="U62" s="426"/>
      <c r="V62" s="427"/>
    </row>
    <row r="63" spans="1:35" s="88" customFormat="1" ht="29.1" customHeight="1" x14ac:dyDescent="0.25">
      <c r="A63" s="421"/>
      <c r="B63" s="577">
        <f t="shared" si="3"/>
        <v>5</v>
      </c>
      <c r="C63" s="578"/>
      <c r="D63" s="406" t="s">
        <v>176</v>
      </c>
      <c r="E63" s="407" t="s">
        <v>188</v>
      </c>
      <c r="F63" s="422"/>
      <c r="G63" s="423"/>
      <c r="H63" s="406"/>
      <c r="I63" s="406"/>
      <c r="J63" s="406"/>
      <c r="K63" s="237">
        <v>7500</v>
      </c>
      <c r="L63" s="424"/>
      <c r="M63" s="84"/>
      <c r="N63" s="280"/>
      <c r="O63" s="280">
        <f t="shared" si="4"/>
        <v>7500</v>
      </c>
      <c r="P63" s="84"/>
      <c r="Q63" s="84"/>
      <c r="R63" s="237">
        <v>0</v>
      </c>
      <c r="S63" s="425"/>
      <c r="T63" s="426"/>
      <c r="U63" s="426"/>
      <c r="V63" s="428"/>
    </row>
    <row r="64" spans="1:35" s="225" customFormat="1" ht="58.5" customHeight="1" x14ac:dyDescent="0.25">
      <c r="A64" s="367"/>
      <c r="B64" s="609">
        <f t="shared" si="3"/>
        <v>6</v>
      </c>
      <c r="C64" s="610"/>
      <c r="D64" s="41" t="s">
        <v>207</v>
      </c>
      <c r="E64" s="219" t="s">
        <v>177</v>
      </c>
      <c r="F64" s="111"/>
      <c r="G64" s="125"/>
      <c r="H64" s="41"/>
      <c r="I64" s="41"/>
      <c r="J64" s="41"/>
      <c r="K64" s="231">
        <v>5000</v>
      </c>
      <c r="L64" s="339"/>
      <c r="M64" s="78"/>
      <c r="N64" s="246"/>
      <c r="O64" s="280">
        <v>0</v>
      </c>
      <c r="P64" s="85"/>
      <c r="Q64" s="85"/>
      <c r="R64" s="282">
        <v>5000</v>
      </c>
      <c r="S64" s="281"/>
      <c r="T64" s="110"/>
      <c r="U64" s="110"/>
      <c r="V64" s="72"/>
    </row>
    <row r="65" spans="1:22" s="88" customFormat="1" ht="58.5" customHeight="1" x14ac:dyDescent="0.25">
      <c r="A65" s="634"/>
      <c r="B65" s="577">
        <f t="shared" si="3"/>
        <v>7</v>
      </c>
      <c r="C65" s="578"/>
      <c r="D65" s="406" t="s">
        <v>208</v>
      </c>
      <c r="E65" s="429"/>
      <c r="F65" s="422"/>
      <c r="G65" s="423"/>
      <c r="H65" s="406"/>
      <c r="I65" s="406"/>
      <c r="J65" s="406"/>
      <c r="K65" s="237">
        <v>5000</v>
      </c>
      <c r="L65" s="424"/>
      <c r="M65" s="84"/>
      <c r="N65" s="280"/>
      <c r="O65" s="280">
        <f>K65</f>
        <v>5000</v>
      </c>
      <c r="P65" s="84"/>
      <c r="Q65" s="84"/>
      <c r="R65" s="237">
        <v>5000</v>
      </c>
      <c r="S65" s="433"/>
      <c r="T65" s="434"/>
      <c r="U65" s="434"/>
      <c r="V65" s="435"/>
    </row>
    <row r="66" spans="1:22" s="88" customFormat="1" ht="58.5" customHeight="1" x14ac:dyDescent="0.25">
      <c r="A66" s="634"/>
      <c r="B66" s="577">
        <f t="shared" si="3"/>
        <v>8</v>
      </c>
      <c r="C66" s="578"/>
      <c r="D66" s="406" t="s">
        <v>251</v>
      </c>
      <c r="E66" s="429"/>
      <c r="F66" s="422"/>
      <c r="G66" s="423"/>
      <c r="H66" s="406"/>
      <c r="I66" s="406"/>
      <c r="J66" s="406"/>
      <c r="K66" s="237">
        <v>10000</v>
      </c>
      <c r="L66" s="430"/>
      <c r="M66" s="431"/>
      <c r="N66" s="280"/>
      <c r="O66" s="280">
        <f>K66</f>
        <v>10000</v>
      </c>
      <c r="P66" s="85"/>
      <c r="Q66" s="84"/>
      <c r="R66" s="432"/>
      <c r="S66" s="433"/>
      <c r="T66" s="434"/>
      <c r="U66" s="434"/>
      <c r="V66" s="435"/>
    </row>
    <row r="67" spans="1:22" s="88" customFormat="1" ht="58.5" customHeight="1" x14ac:dyDescent="0.25">
      <c r="A67" s="634"/>
      <c r="B67" s="609">
        <f t="shared" si="3"/>
        <v>9</v>
      </c>
      <c r="C67" s="610"/>
      <c r="D67" s="406" t="s">
        <v>233</v>
      </c>
      <c r="E67" s="429"/>
      <c r="F67" s="422"/>
      <c r="G67" s="423"/>
      <c r="H67" s="406"/>
      <c r="I67" s="406"/>
      <c r="J67" s="406"/>
      <c r="K67" s="237">
        <v>24000</v>
      </c>
      <c r="L67" s="430"/>
      <c r="M67" s="431"/>
      <c r="N67" s="280"/>
      <c r="O67" s="280">
        <f t="shared" ref="O67:O82" si="6">K67</f>
        <v>24000</v>
      </c>
      <c r="P67" s="85"/>
      <c r="Q67" s="84"/>
      <c r="R67" s="432">
        <v>0</v>
      </c>
      <c r="S67" s="433"/>
      <c r="T67" s="434"/>
      <c r="U67" s="434"/>
      <c r="V67" s="435"/>
    </row>
    <row r="68" spans="1:22" s="225" customFormat="1" ht="58.5" customHeight="1" x14ac:dyDescent="0.25">
      <c r="A68" s="635"/>
      <c r="B68" s="609">
        <f t="shared" si="3"/>
        <v>10</v>
      </c>
      <c r="C68" s="610"/>
      <c r="D68" s="41" t="s">
        <v>234</v>
      </c>
      <c r="E68" s="219"/>
      <c r="F68" s="111"/>
      <c r="G68" s="125"/>
      <c r="H68" s="41"/>
      <c r="I68" s="41"/>
      <c r="J68" s="41"/>
      <c r="K68" s="231">
        <v>10000</v>
      </c>
      <c r="L68" s="359"/>
      <c r="M68" s="288"/>
      <c r="N68" s="246"/>
      <c r="O68" s="280">
        <v>0</v>
      </c>
      <c r="P68" s="85"/>
      <c r="Q68" s="84"/>
      <c r="R68" s="355">
        <v>10000</v>
      </c>
      <c r="S68" s="109"/>
      <c r="T68" s="357"/>
      <c r="U68" s="357"/>
      <c r="V68" s="133"/>
    </row>
    <row r="69" spans="1:22" s="88" customFormat="1" ht="28.5" customHeight="1" x14ac:dyDescent="0.25">
      <c r="A69" s="636"/>
      <c r="B69" s="577">
        <f t="shared" si="3"/>
        <v>11</v>
      </c>
      <c r="C69" s="578"/>
      <c r="D69" s="406" t="s">
        <v>228</v>
      </c>
      <c r="E69" s="429"/>
      <c r="F69" s="422"/>
      <c r="G69" s="423"/>
      <c r="H69" s="406"/>
      <c r="I69" s="406"/>
      <c r="J69" s="406"/>
      <c r="K69" s="237">
        <v>500</v>
      </c>
      <c r="L69" s="436"/>
      <c r="M69" s="431"/>
      <c r="N69" s="280"/>
      <c r="O69" s="280">
        <f t="shared" si="6"/>
        <v>500</v>
      </c>
      <c r="P69" s="85"/>
      <c r="Q69" s="84"/>
      <c r="R69" s="432">
        <v>0</v>
      </c>
      <c r="S69" s="425"/>
      <c r="T69" s="426"/>
      <c r="U69" s="426"/>
      <c r="V69" s="428"/>
    </row>
    <row r="70" spans="1:22" s="225" customFormat="1" ht="28.5" customHeight="1" x14ac:dyDescent="0.25">
      <c r="A70" s="635"/>
      <c r="B70" s="609">
        <f t="shared" si="3"/>
        <v>12</v>
      </c>
      <c r="C70" s="610"/>
      <c r="D70" s="41" t="s">
        <v>216</v>
      </c>
      <c r="E70" s="219"/>
      <c r="F70" s="111"/>
      <c r="G70" s="125"/>
      <c r="H70" s="41"/>
      <c r="I70" s="41"/>
      <c r="J70" s="41"/>
      <c r="K70" s="231">
        <v>12000</v>
      </c>
      <c r="L70" s="339"/>
      <c r="M70" s="78"/>
      <c r="N70" s="246"/>
      <c r="O70" s="280">
        <v>0</v>
      </c>
      <c r="P70" s="84"/>
      <c r="Q70" s="84"/>
      <c r="R70" s="282">
        <v>12000</v>
      </c>
      <c r="S70" s="281"/>
      <c r="T70" s="110"/>
      <c r="U70" s="110"/>
      <c r="V70" s="72"/>
    </row>
    <row r="71" spans="1:22" s="88" customFormat="1" ht="28.5" customHeight="1" x14ac:dyDescent="0.25">
      <c r="A71" s="636"/>
      <c r="B71" s="577">
        <f t="shared" si="3"/>
        <v>13</v>
      </c>
      <c r="C71" s="578"/>
      <c r="D71" s="406" t="s">
        <v>246</v>
      </c>
      <c r="E71" s="429"/>
      <c r="F71" s="422"/>
      <c r="G71" s="423"/>
      <c r="H71" s="406"/>
      <c r="I71" s="406"/>
      <c r="J71" s="406"/>
      <c r="K71" s="237">
        <v>1000</v>
      </c>
      <c r="L71" s="424"/>
      <c r="M71" s="84"/>
      <c r="N71" s="280"/>
      <c r="O71" s="280">
        <f t="shared" si="6"/>
        <v>1000</v>
      </c>
      <c r="P71" s="84"/>
      <c r="Q71" s="84"/>
      <c r="R71" s="237">
        <v>0</v>
      </c>
      <c r="S71" s="425"/>
      <c r="T71" s="426"/>
      <c r="U71" s="426"/>
      <c r="V71" s="428"/>
    </row>
    <row r="72" spans="1:22" s="225" customFormat="1" ht="28.5" customHeight="1" x14ac:dyDescent="0.25">
      <c r="A72" s="635"/>
      <c r="B72" s="609">
        <f t="shared" si="3"/>
        <v>14</v>
      </c>
      <c r="C72" s="610"/>
      <c r="D72" s="41" t="s">
        <v>218</v>
      </c>
      <c r="E72" s="219"/>
      <c r="F72" s="111"/>
      <c r="G72" s="125"/>
      <c r="H72" s="41"/>
      <c r="I72" s="41"/>
      <c r="J72" s="41"/>
      <c r="K72" s="231">
        <v>5000</v>
      </c>
      <c r="L72" s="339"/>
      <c r="M72" s="78"/>
      <c r="N72" s="246"/>
      <c r="O72" s="280">
        <v>0</v>
      </c>
      <c r="P72" s="84"/>
      <c r="Q72" s="84"/>
      <c r="R72" s="282">
        <v>5000</v>
      </c>
      <c r="S72" s="281"/>
      <c r="T72" s="110"/>
      <c r="U72" s="110"/>
      <c r="V72" s="72"/>
    </row>
    <row r="73" spans="1:22" s="225" customFormat="1" ht="45.75" customHeight="1" x14ac:dyDescent="0.25">
      <c r="A73" s="635"/>
      <c r="B73" s="609">
        <f t="shared" si="3"/>
        <v>15</v>
      </c>
      <c r="C73" s="610"/>
      <c r="D73" s="41" t="s">
        <v>225</v>
      </c>
      <c r="E73" s="219"/>
      <c r="F73" s="111"/>
      <c r="G73" s="125"/>
      <c r="H73" s="41"/>
      <c r="I73" s="41"/>
      <c r="J73" s="41"/>
      <c r="K73" s="231">
        <v>12000</v>
      </c>
      <c r="L73" s="339"/>
      <c r="M73" s="78"/>
      <c r="N73" s="246"/>
      <c r="O73" s="280">
        <v>0</v>
      </c>
      <c r="P73" s="84"/>
      <c r="Q73" s="84"/>
      <c r="R73" s="282">
        <v>12000</v>
      </c>
      <c r="S73" s="281"/>
      <c r="T73" s="110"/>
      <c r="U73" s="110"/>
      <c r="V73" s="72"/>
    </row>
    <row r="74" spans="1:22" s="88" customFormat="1" ht="28.5" customHeight="1" x14ac:dyDescent="0.25">
      <c r="A74" s="636"/>
      <c r="B74" s="577">
        <f t="shared" si="3"/>
        <v>16</v>
      </c>
      <c r="C74" s="578"/>
      <c r="D74" s="406" t="s">
        <v>226</v>
      </c>
      <c r="E74" s="429"/>
      <c r="F74" s="422"/>
      <c r="G74" s="423"/>
      <c r="H74" s="406"/>
      <c r="I74" s="406"/>
      <c r="J74" s="406"/>
      <c r="K74" s="237">
        <v>5500</v>
      </c>
      <c r="L74" s="424"/>
      <c r="M74" s="84"/>
      <c r="N74" s="280"/>
      <c r="O74" s="280">
        <f t="shared" si="6"/>
        <v>5500</v>
      </c>
      <c r="P74" s="84"/>
      <c r="Q74" s="84"/>
      <c r="R74" s="237">
        <v>0</v>
      </c>
      <c r="S74" s="425"/>
      <c r="T74" s="426"/>
      <c r="U74" s="426"/>
      <c r="V74" s="428"/>
    </row>
    <row r="75" spans="1:22" s="225" customFormat="1" ht="28.5" customHeight="1" x14ac:dyDescent="0.25">
      <c r="A75" s="635"/>
      <c r="B75" s="609">
        <f t="shared" si="3"/>
        <v>17</v>
      </c>
      <c r="C75" s="610"/>
      <c r="D75" s="358" t="s">
        <v>220</v>
      </c>
      <c r="E75" s="219"/>
      <c r="F75" s="111"/>
      <c r="G75" s="125"/>
      <c r="H75" s="41"/>
      <c r="I75" s="41"/>
      <c r="J75" s="41"/>
      <c r="K75" s="231">
        <v>15000</v>
      </c>
      <c r="L75" s="339"/>
      <c r="M75" s="78"/>
      <c r="N75" s="246"/>
      <c r="O75" s="280">
        <v>0</v>
      </c>
      <c r="P75" s="84"/>
      <c r="Q75" s="84"/>
      <c r="R75" s="282">
        <v>15000</v>
      </c>
      <c r="S75" s="281"/>
      <c r="T75" s="110"/>
      <c r="U75" s="110"/>
      <c r="V75" s="72"/>
    </row>
    <row r="76" spans="1:22" s="88" customFormat="1" ht="28.5" customHeight="1" x14ac:dyDescent="0.25">
      <c r="A76" s="634"/>
      <c r="B76" s="577">
        <f t="shared" si="3"/>
        <v>18</v>
      </c>
      <c r="C76" s="578"/>
      <c r="D76" s="437" t="s">
        <v>221</v>
      </c>
      <c r="E76" s="429"/>
      <c r="F76" s="422"/>
      <c r="G76" s="423"/>
      <c r="H76" s="406"/>
      <c r="I76" s="406"/>
      <c r="J76" s="406"/>
      <c r="K76" s="237">
        <v>15000</v>
      </c>
      <c r="L76" s="424"/>
      <c r="M76" s="84"/>
      <c r="N76" s="280"/>
      <c r="O76" s="280">
        <f t="shared" si="6"/>
        <v>15000</v>
      </c>
      <c r="P76" s="84"/>
      <c r="Q76" s="84"/>
      <c r="R76" s="237">
        <v>0</v>
      </c>
      <c r="S76" s="425"/>
      <c r="T76" s="426"/>
      <c r="U76" s="426"/>
      <c r="V76" s="428"/>
    </row>
    <row r="77" spans="1:22" s="88" customFormat="1" ht="28.5" customHeight="1" x14ac:dyDescent="0.25">
      <c r="A77" s="636"/>
      <c r="B77" s="577">
        <f t="shared" si="3"/>
        <v>19</v>
      </c>
      <c r="C77" s="578"/>
      <c r="D77" s="437" t="s">
        <v>222</v>
      </c>
      <c r="E77" s="429"/>
      <c r="F77" s="422"/>
      <c r="G77" s="423"/>
      <c r="H77" s="406"/>
      <c r="I77" s="406"/>
      <c r="J77" s="406"/>
      <c r="K77" s="237">
        <v>2000</v>
      </c>
      <c r="L77" s="438">
        <v>3200</v>
      </c>
      <c r="M77" s="84"/>
      <c r="N77" s="280"/>
      <c r="O77" s="280">
        <f t="shared" si="6"/>
        <v>2000</v>
      </c>
      <c r="P77" s="84"/>
      <c r="Q77" s="84"/>
      <c r="R77" s="237">
        <v>0</v>
      </c>
      <c r="S77" s="425"/>
      <c r="T77" s="426"/>
      <c r="U77" s="426"/>
      <c r="V77" s="428"/>
    </row>
    <row r="78" spans="1:22" s="88" customFormat="1" ht="28.5" customHeight="1" x14ac:dyDescent="0.25">
      <c r="A78" s="636"/>
      <c r="B78" s="577">
        <f t="shared" si="3"/>
        <v>20</v>
      </c>
      <c r="C78" s="578"/>
      <c r="D78" s="437" t="s">
        <v>224</v>
      </c>
      <c r="E78" s="429"/>
      <c r="F78" s="422"/>
      <c r="G78" s="423"/>
      <c r="H78" s="406"/>
      <c r="I78" s="406"/>
      <c r="J78" s="406"/>
      <c r="K78" s="237">
        <v>16200</v>
      </c>
      <c r="L78" s="424"/>
      <c r="M78" s="84"/>
      <c r="N78" s="280"/>
      <c r="O78" s="280">
        <f t="shared" si="6"/>
        <v>16200</v>
      </c>
      <c r="P78" s="84"/>
      <c r="Q78" s="84"/>
      <c r="R78" s="237">
        <v>0</v>
      </c>
      <c r="S78" s="425"/>
      <c r="T78" s="426"/>
      <c r="U78" s="426"/>
      <c r="V78" s="428"/>
    </row>
    <row r="79" spans="1:22" s="225" customFormat="1" ht="28.5" customHeight="1" x14ac:dyDescent="0.25">
      <c r="A79" s="635"/>
      <c r="B79" s="609">
        <f t="shared" si="3"/>
        <v>21</v>
      </c>
      <c r="C79" s="610"/>
      <c r="D79" s="358" t="s">
        <v>227</v>
      </c>
      <c r="E79" s="219"/>
      <c r="F79" s="111"/>
      <c r="G79" s="125"/>
      <c r="H79" s="41"/>
      <c r="I79" s="41"/>
      <c r="J79" s="41"/>
      <c r="K79" s="231">
        <v>100000</v>
      </c>
      <c r="L79" s="339"/>
      <c r="M79" s="78"/>
      <c r="N79" s="246"/>
      <c r="O79" s="280">
        <v>0</v>
      </c>
      <c r="P79" s="85"/>
      <c r="Q79" s="84"/>
      <c r="R79" s="282">
        <v>100000</v>
      </c>
      <c r="S79" s="281"/>
      <c r="T79" s="110"/>
      <c r="U79" s="110"/>
      <c r="V79" s="72"/>
    </row>
    <row r="80" spans="1:22" s="225" customFormat="1" ht="51.75" customHeight="1" x14ac:dyDescent="0.25">
      <c r="A80" s="635"/>
      <c r="B80" s="609">
        <f t="shared" si="3"/>
        <v>22</v>
      </c>
      <c r="C80" s="610"/>
      <c r="D80" s="358" t="s">
        <v>229</v>
      </c>
      <c r="E80" s="219"/>
      <c r="F80" s="111"/>
      <c r="G80" s="125"/>
      <c r="H80" s="41"/>
      <c r="I80" s="41"/>
      <c r="J80" s="41"/>
      <c r="K80" s="231">
        <v>10000</v>
      </c>
      <c r="L80" s="339"/>
      <c r="M80" s="78"/>
      <c r="N80" s="246"/>
      <c r="O80" s="280">
        <v>0</v>
      </c>
      <c r="P80" s="85"/>
      <c r="Q80" s="84"/>
      <c r="R80" s="282">
        <v>10000</v>
      </c>
      <c r="S80" s="281"/>
      <c r="T80" s="110"/>
      <c r="U80" s="110"/>
      <c r="V80" s="72"/>
    </row>
    <row r="81" spans="1:22" s="88" customFormat="1" ht="43.5" customHeight="1" x14ac:dyDescent="0.25">
      <c r="A81" s="636"/>
      <c r="B81" s="577">
        <f t="shared" si="3"/>
        <v>23</v>
      </c>
      <c r="C81" s="578"/>
      <c r="D81" s="437" t="s">
        <v>231</v>
      </c>
      <c r="E81" s="429"/>
      <c r="F81" s="422"/>
      <c r="G81" s="423"/>
      <c r="H81" s="406"/>
      <c r="I81" s="406"/>
      <c r="J81" s="406"/>
      <c r="K81" s="237">
        <v>1800</v>
      </c>
      <c r="L81" s="438">
        <v>1800</v>
      </c>
      <c r="M81" s="84"/>
      <c r="N81" s="280"/>
      <c r="O81" s="280">
        <f t="shared" si="6"/>
        <v>1800</v>
      </c>
      <c r="P81" s="85"/>
      <c r="Q81" s="84"/>
      <c r="R81" s="237">
        <v>0</v>
      </c>
      <c r="S81" s="425"/>
      <c r="T81" s="426"/>
      <c r="U81" s="426"/>
      <c r="V81" s="428"/>
    </row>
    <row r="82" spans="1:22" s="88" customFormat="1" ht="28.5" customHeight="1" x14ac:dyDescent="0.25">
      <c r="A82" s="636"/>
      <c r="B82" s="577">
        <f t="shared" si="3"/>
        <v>24</v>
      </c>
      <c r="C82" s="578"/>
      <c r="D82" s="437" t="s">
        <v>235</v>
      </c>
      <c r="E82" s="429"/>
      <c r="F82" s="422"/>
      <c r="G82" s="423"/>
      <c r="H82" s="406"/>
      <c r="I82" s="406"/>
      <c r="J82" s="406"/>
      <c r="K82" s="237">
        <v>520</v>
      </c>
      <c r="L82" s="438">
        <v>520</v>
      </c>
      <c r="M82" s="84"/>
      <c r="N82" s="280"/>
      <c r="O82" s="280">
        <f t="shared" si="6"/>
        <v>520</v>
      </c>
      <c r="P82" s="85"/>
      <c r="Q82" s="84"/>
      <c r="R82" s="237">
        <v>0</v>
      </c>
      <c r="S82" s="425"/>
      <c r="T82" s="426"/>
      <c r="U82" s="426"/>
      <c r="V82" s="428"/>
    </row>
    <row r="83" spans="1:22" s="88" customFormat="1" ht="28.5" customHeight="1" x14ac:dyDescent="0.25">
      <c r="A83" s="636"/>
      <c r="B83" s="577">
        <f t="shared" si="3"/>
        <v>25</v>
      </c>
      <c r="C83" s="578"/>
      <c r="D83" s="437" t="s">
        <v>249</v>
      </c>
      <c r="E83" s="429"/>
      <c r="F83" s="422"/>
      <c r="G83" s="423"/>
      <c r="H83" s="406"/>
      <c r="I83" s="406"/>
      <c r="J83" s="406"/>
      <c r="K83" s="237">
        <v>4000</v>
      </c>
      <c r="L83" s="424"/>
      <c r="M83" s="84"/>
      <c r="N83" s="280"/>
      <c r="O83" s="280">
        <v>4000</v>
      </c>
      <c r="P83" s="85"/>
      <c r="Q83" s="84"/>
      <c r="R83" s="237">
        <v>0</v>
      </c>
      <c r="S83" s="425"/>
      <c r="T83" s="426"/>
      <c r="U83" s="426"/>
      <c r="V83" s="428"/>
    </row>
    <row r="84" spans="1:22" s="88" customFormat="1" ht="28.5" customHeight="1" x14ac:dyDescent="0.25">
      <c r="A84" s="634"/>
      <c r="B84" s="577">
        <f t="shared" si="3"/>
        <v>26</v>
      </c>
      <c r="C84" s="578"/>
      <c r="D84" s="437" t="s">
        <v>255</v>
      </c>
      <c r="E84" s="429"/>
      <c r="F84" s="422"/>
      <c r="G84" s="423"/>
      <c r="H84" s="406"/>
      <c r="I84" s="406"/>
      <c r="J84" s="406"/>
      <c r="K84" s="237">
        <v>15000</v>
      </c>
      <c r="L84" s="424"/>
      <c r="M84" s="84"/>
      <c r="N84" s="280"/>
      <c r="O84" s="280">
        <f>K84</f>
        <v>15000</v>
      </c>
      <c r="P84" s="85"/>
      <c r="Q84" s="84"/>
      <c r="R84" s="237">
        <v>0</v>
      </c>
      <c r="S84" s="425"/>
      <c r="T84" s="426"/>
      <c r="U84" s="426"/>
      <c r="V84" s="428"/>
    </row>
    <row r="85" spans="1:22" s="225" customFormat="1" ht="28.5" customHeight="1" thickBot="1" x14ac:dyDescent="0.3">
      <c r="A85" s="635"/>
      <c r="B85" s="609">
        <f t="shared" si="3"/>
        <v>27</v>
      </c>
      <c r="C85" s="610"/>
      <c r="D85" s="358"/>
      <c r="E85" s="219"/>
      <c r="F85" s="111"/>
      <c r="G85" s="125"/>
      <c r="H85" s="41"/>
      <c r="I85" s="41"/>
      <c r="J85" s="41"/>
      <c r="K85" s="231"/>
      <c r="L85" s="339"/>
      <c r="M85" s="78"/>
      <c r="N85" s="246"/>
      <c r="O85" s="280"/>
      <c r="P85" s="85"/>
      <c r="Q85" s="84"/>
      <c r="R85" s="282"/>
      <c r="S85" s="281"/>
      <c r="T85" s="110"/>
      <c r="U85" s="110"/>
      <c r="V85" s="72"/>
    </row>
    <row r="86" spans="1:22" s="225" customFormat="1" ht="27.95" customHeight="1" thickBot="1" x14ac:dyDescent="0.3">
      <c r="A86" s="291"/>
      <c r="B86" s="289"/>
      <c r="C86" s="289"/>
      <c r="D86" s="290"/>
      <c r="E86" s="292"/>
      <c r="F86" s="293"/>
      <c r="G86" s="294"/>
      <c r="H86" s="290"/>
      <c r="I86" s="290"/>
      <c r="J86" s="290"/>
      <c r="K86" s="295"/>
      <c r="L86" s="296"/>
      <c r="M86" s="353"/>
      <c r="N86" s="354"/>
      <c r="O86" s="360">
        <f>SUM(O59:O85)</f>
        <v>128520</v>
      </c>
      <c r="P86" s="361"/>
      <c r="Q86" s="382"/>
      <c r="R86" s="383"/>
      <c r="S86" s="297"/>
      <c r="T86" s="298"/>
      <c r="U86" s="298"/>
      <c r="V86" s="160"/>
    </row>
    <row r="87" spans="1:22" ht="39.950000000000003" customHeight="1" thickBot="1" x14ac:dyDescent="0.3">
      <c r="B87" s="508"/>
      <c r="C87" s="508"/>
      <c r="D87" s="624" t="s">
        <v>38</v>
      </c>
      <c r="E87" s="625"/>
      <c r="F87" s="216"/>
      <c r="G87" s="216"/>
      <c r="H87" s="216"/>
      <c r="I87" s="216"/>
      <c r="J87" s="216"/>
      <c r="K87" s="257">
        <f>SUM(K59:K85)</f>
        <v>303520</v>
      </c>
      <c r="L87" s="224"/>
      <c r="M87" s="220"/>
      <c r="N87" s="220"/>
      <c r="O87" s="605">
        <f>O86</f>
        <v>128520</v>
      </c>
      <c r="P87" s="606"/>
      <c r="Q87" s="330"/>
      <c r="R87" s="244">
        <f>SUM(R59:R86)</f>
        <v>180000</v>
      </c>
      <c r="S87" s="322">
        <f>SUM(S59:S65)</f>
        <v>0</v>
      </c>
      <c r="T87" s="322">
        <f>SUM(T59:T65)</f>
        <v>0</v>
      </c>
      <c r="U87" s="322">
        <f>SUM(U59:U65)</f>
        <v>0</v>
      </c>
    </row>
    <row r="88" spans="1:22" ht="20.100000000000001" customHeight="1" thickBot="1" x14ac:dyDescent="0.3">
      <c r="B88" s="199"/>
      <c r="C88" s="199"/>
      <c r="D88" s="4"/>
      <c r="E88" s="4"/>
      <c r="F88" s="4"/>
      <c r="G88" s="4"/>
      <c r="H88" s="4"/>
      <c r="I88" s="4"/>
      <c r="J88" s="4"/>
      <c r="K88" s="5"/>
      <c r="L88" s="5"/>
      <c r="M88" s="5"/>
      <c r="N88" s="5"/>
      <c r="O88" s="27"/>
      <c r="P88" s="6"/>
      <c r="Q88" s="6"/>
      <c r="R88" s="6"/>
      <c r="S88" s="7"/>
      <c r="T88" s="7"/>
      <c r="U88" s="8"/>
    </row>
    <row r="89" spans="1:22" ht="17.25" customHeight="1" thickTop="1" thickBot="1" x14ac:dyDescent="0.25">
      <c r="A89" s="500" t="s">
        <v>195</v>
      </c>
      <c r="B89" s="501"/>
      <c r="C89" s="501"/>
      <c r="D89" s="502"/>
      <c r="E89" s="505" t="s">
        <v>1</v>
      </c>
      <c r="F89" s="523" t="s">
        <v>2</v>
      </c>
      <c r="G89" s="524"/>
      <c r="H89" s="524"/>
      <c r="I89" s="524"/>
      <c r="J89" s="593"/>
      <c r="K89" s="588" t="s">
        <v>3</v>
      </c>
      <c r="L89" s="492"/>
      <c r="M89" s="492"/>
      <c r="N89" s="492"/>
      <c r="O89" s="600" t="s">
        <v>245</v>
      </c>
      <c r="P89" s="581" t="s">
        <v>190</v>
      </c>
      <c r="Q89" s="581" t="s">
        <v>191</v>
      </c>
      <c r="R89" s="589" t="s">
        <v>243</v>
      </c>
      <c r="S89" s="553" t="s">
        <v>4</v>
      </c>
      <c r="T89" s="554"/>
      <c r="U89" s="555"/>
      <c r="V89" s="9"/>
    </row>
    <row r="90" spans="1:22" ht="13.5" customHeight="1" thickTop="1" x14ac:dyDescent="0.2">
      <c r="A90" s="621" t="s">
        <v>6</v>
      </c>
      <c r="B90" s="496" t="s">
        <v>7</v>
      </c>
      <c r="C90" s="497"/>
      <c r="D90" s="499" t="s">
        <v>39</v>
      </c>
      <c r="E90" s="506"/>
      <c r="F90" s="499" t="s">
        <v>9</v>
      </c>
      <c r="G90" s="499" t="s">
        <v>10</v>
      </c>
      <c r="H90" s="499" t="s">
        <v>11</v>
      </c>
      <c r="I90" s="499" t="s">
        <v>12</v>
      </c>
      <c r="J90" s="592" t="s">
        <v>13</v>
      </c>
      <c r="K90" s="586" t="s">
        <v>63</v>
      </c>
      <c r="L90" s="596" t="s">
        <v>14</v>
      </c>
      <c r="M90" s="514" t="s">
        <v>15</v>
      </c>
      <c r="N90" s="561" t="s">
        <v>16</v>
      </c>
      <c r="O90" s="601"/>
      <c r="P90" s="582"/>
      <c r="Q90" s="582"/>
      <c r="R90" s="590"/>
      <c r="S90" s="556" t="s">
        <v>18</v>
      </c>
      <c r="T90" s="556" t="s">
        <v>166</v>
      </c>
      <c r="U90" s="556" t="s">
        <v>20</v>
      </c>
      <c r="V90" s="551" t="s">
        <v>5</v>
      </c>
    </row>
    <row r="91" spans="1:22" ht="110.1" customHeight="1" thickBot="1" x14ac:dyDescent="0.25">
      <c r="A91" s="595"/>
      <c r="B91" s="498"/>
      <c r="C91" s="498"/>
      <c r="D91" s="498"/>
      <c r="E91" s="507"/>
      <c r="F91" s="560"/>
      <c r="G91" s="560"/>
      <c r="H91" s="560"/>
      <c r="I91" s="498"/>
      <c r="J91" s="619"/>
      <c r="K91" s="587"/>
      <c r="L91" s="597"/>
      <c r="M91" s="498"/>
      <c r="N91" s="562"/>
      <c r="O91" s="602"/>
      <c r="P91" s="583"/>
      <c r="Q91" s="583"/>
      <c r="R91" s="591"/>
      <c r="S91" s="557"/>
      <c r="T91" s="557"/>
      <c r="U91" s="557"/>
      <c r="V91" s="552"/>
    </row>
    <row r="92" spans="1:22" s="88" customFormat="1" ht="32.1" customHeight="1" thickTop="1" x14ac:dyDescent="0.2">
      <c r="A92" s="439"/>
      <c r="B92" s="618">
        <v>1</v>
      </c>
      <c r="C92" s="618"/>
      <c r="D92" s="440" t="s">
        <v>161</v>
      </c>
      <c r="E92" s="441" t="s">
        <v>45</v>
      </c>
      <c r="F92" s="441"/>
      <c r="G92" s="442"/>
      <c r="H92" s="441"/>
      <c r="I92" s="441"/>
      <c r="J92" s="441"/>
      <c r="K92" s="275">
        <v>5000</v>
      </c>
      <c r="L92" s="443"/>
      <c r="M92" s="443"/>
      <c r="N92" s="444"/>
      <c r="O92" s="283">
        <f t="shared" ref="O92" si="7">K92</f>
        <v>5000</v>
      </c>
      <c r="P92" s="86"/>
      <c r="Q92" s="86"/>
      <c r="R92" s="283">
        <v>0</v>
      </c>
      <c r="S92" s="445"/>
      <c r="T92" s="445"/>
      <c r="U92" s="445"/>
      <c r="V92" s="446"/>
    </row>
    <row r="93" spans="1:22" s="51" customFormat="1" ht="45" customHeight="1" x14ac:dyDescent="0.2">
      <c r="A93" s="373"/>
      <c r="B93" s="611">
        <f>1+B92</f>
        <v>2</v>
      </c>
      <c r="C93" s="612"/>
      <c r="D93" s="284" t="s">
        <v>209</v>
      </c>
      <c r="E93" s="219"/>
      <c r="F93" s="91"/>
      <c r="G93" s="44"/>
      <c r="H93" s="91"/>
      <c r="I93" s="91"/>
      <c r="J93" s="91"/>
      <c r="K93" s="246">
        <v>2600</v>
      </c>
      <c r="L93" s="58"/>
      <c r="M93" s="58"/>
      <c r="N93" s="377"/>
      <c r="O93" s="247">
        <v>0</v>
      </c>
      <c r="P93" s="87"/>
      <c r="Q93" s="87"/>
      <c r="R93" s="314">
        <v>2600</v>
      </c>
      <c r="S93" s="56">
        <v>3557.5</v>
      </c>
      <c r="T93" s="56">
        <v>7087</v>
      </c>
      <c r="U93" s="56"/>
      <c r="V93" s="97"/>
    </row>
    <row r="94" spans="1:22" s="51" customFormat="1" ht="45" customHeight="1" x14ac:dyDescent="0.2">
      <c r="A94" s="373"/>
      <c r="B94" s="611">
        <f t="shared" ref="B94:B101" si="8">1+B93</f>
        <v>3</v>
      </c>
      <c r="C94" s="612"/>
      <c r="D94" s="284" t="s">
        <v>173</v>
      </c>
      <c r="E94" s="219"/>
      <c r="F94" s="91"/>
      <c r="G94" s="44"/>
      <c r="H94" s="91"/>
      <c r="I94" s="91"/>
      <c r="J94" s="91"/>
      <c r="K94" s="246">
        <v>7500</v>
      </c>
      <c r="L94" s="58"/>
      <c r="M94" s="58"/>
      <c r="N94" s="377"/>
      <c r="O94" s="247">
        <v>0</v>
      </c>
      <c r="P94" s="87"/>
      <c r="Q94" s="87"/>
      <c r="R94" s="314">
        <v>7500</v>
      </c>
      <c r="S94" s="56"/>
      <c r="T94" s="56">
        <v>7500</v>
      </c>
      <c r="U94" s="56"/>
      <c r="V94" s="97"/>
    </row>
    <row r="95" spans="1:22" s="51" customFormat="1" ht="63.75" customHeight="1" x14ac:dyDescent="0.2">
      <c r="A95" s="373"/>
      <c r="B95" s="611">
        <f t="shared" si="8"/>
        <v>4</v>
      </c>
      <c r="C95" s="612"/>
      <c r="D95" s="284" t="s">
        <v>210</v>
      </c>
      <c r="E95" s="219"/>
      <c r="F95" s="91"/>
      <c r="G95" s="44"/>
      <c r="H95" s="91"/>
      <c r="I95" s="91"/>
      <c r="J95" s="91"/>
      <c r="K95" s="246">
        <v>13880</v>
      </c>
      <c r="L95" s="58"/>
      <c r="M95" s="58"/>
      <c r="N95" s="377"/>
      <c r="O95" s="247">
        <v>0</v>
      </c>
      <c r="P95" s="87"/>
      <c r="Q95" s="87"/>
      <c r="R95" s="314">
        <v>13800</v>
      </c>
      <c r="S95" s="56"/>
      <c r="T95" s="56"/>
      <c r="U95" s="56"/>
      <c r="V95" s="97"/>
    </row>
    <row r="96" spans="1:22" s="88" customFormat="1" ht="45" customHeight="1" x14ac:dyDescent="0.2">
      <c r="A96" s="447"/>
      <c r="B96" s="607">
        <f t="shared" si="8"/>
        <v>5</v>
      </c>
      <c r="C96" s="608"/>
      <c r="D96" s="448" t="s">
        <v>215</v>
      </c>
      <c r="E96" s="429"/>
      <c r="F96" s="429"/>
      <c r="G96" s="449"/>
      <c r="H96" s="429"/>
      <c r="I96" s="429"/>
      <c r="J96" s="429"/>
      <c r="K96" s="280">
        <v>12260</v>
      </c>
      <c r="L96" s="450"/>
      <c r="M96" s="450"/>
      <c r="N96" s="451"/>
      <c r="O96" s="247">
        <v>12600</v>
      </c>
      <c r="P96" s="87"/>
      <c r="Q96" s="87"/>
      <c r="R96" s="247">
        <v>0</v>
      </c>
      <c r="S96" s="238"/>
      <c r="T96" s="238"/>
      <c r="U96" s="238"/>
      <c r="V96" s="452"/>
    </row>
    <row r="97" spans="1:22" s="88" customFormat="1" ht="32.1" customHeight="1" x14ac:dyDescent="0.2">
      <c r="A97" s="447"/>
      <c r="B97" s="607">
        <f t="shared" si="8"/>
        <v>6</v>
      </c>
      <c r="C97" s="608"/>
      <c r="D97" s="448" t="s">
        <v>211</v>
      </c>
      <c r="E97" s="429"/>
      <c r="F97" s="429"/>
      <c r="G97" s="449"/>
      <c r="H97" s="429"/>
      <c r="I97" s="429"/>
      <c r="J97" s="429"/>
      <c r="K97" s="280">
        <v>4000</v>
      </c>
      <c r="L97" s="450"/>
      <c r="M97" s="450"/>
      <c r="N97" s="451"/>
      <c r="O97" s="247">
        <f t="shared" ref="O97:O100" si="9">K97</f>
        <v>4000</v>
      </c>
      <c r="P97" s="87"/>
      <c r="Q97" s="87"/>
      <c r="R97" s="247">
        <v>0</v>
      </c>
      <c r="S97" s="238"/>
      <c r="T97" s="238"/>
      <c r="U97" s="238"/>
      <c r="V97" s="452"/>
    </row>
    <row r="98" spans="1:22" s="51" customFormat="1" ht="24.95" customHeight="1" x14ac:dyDescent="0.2">
      <c r="A98" s="374"/>
      <c r="B98" s="611">
        <f t="shared" si="8"/>
        <v>7</v>
      </c>
      <c r="C98" s="612"/>
      <c r="D98" s="75" t="s">
        <v>212</v>
      </c>
      <c r="E98" s="356"/>
      <c r="F98" s="99"/>
      <c r="G98" s="38"/>
      <c r="H98" s="39"/>
      <c r="I98" s="39"/>
      <c r="J98" s="39"/>
      <c r="K98" s="362">
        <v>5000</v>
      </c>
      <c r="L98" s="94"/>
      <c r="M98" s="94"/>
      <c r="N98" s="378"/>
      <c r="O98" s="363">
        <v>0</v>
      </c>
      <c r="P98" s="320"/>
      <c r="Q98" s="320"/>
      <c r="R98" s="364">
        <v>5000</v>
      </c>
      <c r="S98" s="318"/>
      <c r="T98" s="318"/>
      <c r="U98" s="318"/>
      <c r="V98" s="365"/>
    </row>
    <row r="99" spans="1:22" s="88" customFormat="1" ht="42" customHeight="1" x14ac:dyDescent="0.2">
      <c r="A99" s="447"/>
      <c r="B99" s="607">
        <f t="shared" si="8"/>
        <v>8</v>
      </c>
      <c r="C99" s="608"/>
      <c r="D99" s="448" t="s">
        <v>230</v>
      </c>
      <c r="E99" s="429"/>
      <c r="F99" s="453"/>
      <c r="G99" s="449"/>
      <c r="H99" s="429"/>
      <c r="I99" s="429"/>
      <c r="J99" s="429"/>
      <c r="K99" s="280">
        <v>22600</v>
      </c>
      <c r="L99" s="450"/>
      <c r="M99" s="450"/>
      <c r="N99" s="451"/>
      <c r="O99" s="247">
        <f t="shared" si="9"/>
        <v>22600</v>
      </c>
      <c r="P99" s="87"/>
      <c r="Q99" s="87"/>
      <c r="R99" s="247">
        <v>0</v>
      </c>
      <c r="S99" s="238"/>
      <c r="T99" s="238"/>
      <c r="U99" s="238"/>
      <c r="V99" s="452"/>
    </row>
    <row r="100" spans="1:22" s="88" customFormat="1" ht="30.75" customHeight="1" x14ac:dyDescent="0.2">
      <c r="A100" s="447"/>
      <c r="B100" s="607">
        <f t="shared" si="8"/>
        <v>9</v>
      </c>
      <c r="C100" s="608"/>
      <c r="D100" s="437" t="s">
        <v>223</v>
      </c>
      <c r="E100" s="429"/>
      <c r="F100" s="422"/>
      <c r="G100" s="423"/>
      <c r="H100" s="406"/>
      <c r="I100" s="406"/>
      <c r="J100" s="406"/>
      <c r="K100" s="237">
        <v>17000</v>
      </c>
      <c r="L100" s="424"/>
      <c r="M100" s="84"/>
      <c r="N100" s="280"/>
      <c r="O100" s="280">
        <f t="shared" si="9"/>
        <v>17000</v>
      </c>
      <c r="P100" s="84"/>
      <c r="Q100" s="84"/>
      <c r="R100" s="237">
        <v>0</v>
      </c>
      <c r="S100" s="238"/>
      <c r="T100" s="238"/>
      <c r="U100" s="238"/>
      <c r="V100" s="452"/>
    </row>
    <row r="101" spans="1:22" s="51" customFormat="1" ht="24.95" customHeight="1" thickBot="1" x14ac:dyDescent="0.25">
      <c r="A101" s="373"/>
      <c r="B101" s="611">
        <f t="shared" si="8"/>
        <v>10</v>
      </c>
      <c r="C101" s="612"/>
      <c r="D101" s="41"/>
      <c r="E101" s="219"/>
      <c r="F101" s="285"/>
      <c r="G101" s="44"/>
      <c r="H101" s="91"/>
      <c r="I101" s="91"/>
      <c r="J101" s="91"/>
      <c r="K101" s="246"/>
      <c r="L101" s="58"/>
      <c r="M101" s="58"/>
      <c r="N101" s="377"/>
      <c r="O101" s="363"/>
      <c r="P101" s="320"/>
      <c r="Q101" s="87"/>
      <c r="R101" s="314"/>
      <c r="S101" s="56"/>
      <c r="T101" s="56"/>
      <c r="U101" s="56"/>
      <c r="V101" s="97"/>
    </row>
    <row r="102" spans="1:22" s="51" customFormat="1" ht="26.25" customHeight="1" thickBot="1" x14ac:dyDescent="0.25">
      <c r="A102" s="299"/>
      <c r="B102" s="289"/>
      <c r="C102" s="289"/>
      <c r="D102" s="300"/>
      <c r="E102" s="292"/>
      <c r="F102" s="301"/>
      <c r="G102" s="162"/>
      <c r="H102" s="292"/>
      <c r="I102" s="292"/>
      <c r="J102" s="292"/>
      <c r="K102" s="302"/>
      <c r="L102" s="303"/>
      <c r="M102" s="379"/>
      <c r="N102" s="380"/>
      <c r="O102" s="307">
        <f>SUM(O92:O101)</f>
        <v>61200</v>
      </c>
      <c r="P102" s="307"/>
      <c r="Q102" s="381"/>
      <c r="R102" s="164"/>
      <c r="S102" s="304"/>
      <c r="T102" s="305"/>
      <c r="U102" s="167"/>
      <c r="V102" s="306"/>
    </row>
    <row r="103" spans="1:22" ht="39.950000000000003" customHeight="1" thickTop="1" thickBot="1" x14ac:dyDescent="0.25">
      <c r="B103" s="575"/>
      <c r="C103" s="575"/>
      <c r="D103" s="613" t="s">
        <v>42</v>
      </c>
      <c r="E103" s="614"/>
      <c r="F103" s="235"/>
      <c r="G103" s="235"/>
      <c r="H103" s="235"/>
      <c r="I103" s="235"/>
      <c r="J103" s="235"/>
      <c r="K103" s="258">
        <f>SUM(K92:K101)</f>
        <v>89840</v>
      </c>
      <c r="L103" s="264"/>
      <c r="M103" s="262"/>
      <c r="N103" s="263"/>
      <c r="O103" s="616">
        <f>O102</f>
        <v>61200</v>
      </c>
      <c r="P103" s="617"/>
      <c r="Q103" s="331"/>
      <c r="R103" s="265">
        <f>SUM(R92:R102)</f>
        <v>28900</v>
      </c>
      <c r="S103" s="236">
        <f>SUM(S92:S98)</f>
        <v>3557.5</v>
      </c>
      <c r="T103" s="236">
        <f>SUM(T92:T98)</f>
        <v>14587</v>
      </c>
      <c r="U103" s="236">
        <f>SUM(U92:U98)</f>
        <v>0</v>
      </c>
    </row>
    <row r="104" spans="1:22" ht="14.25" thickTop="1" thickBot="1" x14ac:dyDescent="0.25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24"/>
      <c r="P104" s="18"/>
      <c r="Q104" s="18"/>
      <c r="R104" s="18"/>
      <c r="S104" s="19"/>
      <c r="T104" s="19"/>
      <c r="U104" s="19"/>
    </row>
    <row r="105" spans="1:22" ht="39.950000000000003" customHeight="1" thickTop="1" thickBot="1" x14ac:dyDescent="0.3">
      <c r="B105" s="575"/>
      <c r="C105" s="575"/>
      <c r="D105" s="615" t="s">
        <v>43</v>
      </c>
      <c r="E105" s="606"/>
      <c r="F105" s="311"/>
      <c r="G105" s="266"/>
      <c r="H105" s="266"/>
      <c r="I105" s="266"/>
      <c r="J105" s="266"/>
      <c r="K105" s="265">
        <f>K103+K87+K54</f>
        <v>15450325.369999999</v>
      </c>
      <c r="L105" s="366"/>
      <c r="M105" s="267"/>
      <c r="N105" s="347">
        <f>N53+N86+N102</f>
        <v>0</v>
      </c>
      <c r="O105" s="603">
        <f>O103+O87+O53</f>
        <v>827940.74679999996</v>
      </c>
      <c r="P105" s="604"/>
      <c r="Q105" s="335"/>
      <c r="R105" s="341"/>
      <c r="S105" s="7"/>
      <c r="T105" s="7"/>
      <c r="U105" s="310"/>
    </row>
    <row r="106" spans="1:22" x14ac:dyDescent="0.2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2"/>
      <c r="N106" s="2"/>
      <c r="O106" s="313"/>
      <c r="P106" s="24"/>
      <c r="Q106" s="24"/>
      <c r="R106" s="24"/>
      <c r="S106" s="19"/>
      <c r="T106" s="19"/>
      <c r="U106" s="19"/>
    </row>
    <row r="107" spans="1:22" x14ac:dyDescent="0.2">
      <c r="L107" t="s">
        <v>169</v>
      </c>
      <c r="O107" s="309"/>
      <c r="P107" s="27"/>
      <c r="Q107" s="27"/>
      <c r="R107" s="27"/>
    </row>
    <row r="108" spans="1:22" x14ac:dyDescent="0.2">
      <c r="O108" s="27"/>
      <c r="P108" s="27"/>
      <c r="Q108" s="27"/>
      <c r="R108" s="27"/>
    </row>
    <row r="109" spans="1:22" x14ac:dyDescent="0.2">
      <c r="O109" s="27"/>
      <c r="P109" s="27"/>
      <c r="Q109" s="27"/>
      <c r="R109" s="27"/>
    </row>
    <row r="110" spans="1:22" x14ac:dyDescent="0.2">
      <c r="O110" s="27"/>
      <c r="P110" s="27"/>
      <c r="Q110" s="27"/>
      <c r="R110" s="27"/>
    </row>
    <row r="111" spans="1:22" x14ac:dyDescent="0.2">
      <c r="O111" s="27"/>
      <c r="P111" s="27"/>
      <c r="Q111" s="27"/>
      <c r="R111" s="27"/>
    </row>
    <row r="112" spans="1:22" x14ac:dyDescent="0.2">
      <c r="O112" s="27"/>
      <c r="P112" s="27"/>
      <c r="Q112" s="27"/>
      <c r="R112" s="27"/>
    </row>
    <row r="113" spans="15:18" x14ac:dyDescent="0.2">
      <c r="O113" s="27"/>
      <c r="P113" s="27"/>
      <c r="Q113" s="27"/>
      <c r="R113" s="27"/>
    </row>
    <row r="114" spans="15:18" x14ac:dyDescent="0.2">
      <c r="O114" s="27"/>
      <c r="P114" s="27"/>
      <c r="Q114" s="27"/>
      <c r="R114" s="27"/>
    </row>
    <row r="115" spans="15:18" x14ac:dyDescent="0.2">
      <c r="O115" s="27"/>
      <c r="P115" s="27"/>
      <c r="Q115" s="27"/>
      <c r="R115" s="27"/>
    </row>
    <row r="116" spans="15:18" x14ac:dyDescent="0.2">
      <c r="O116" s="27"/>
      <c r="P116" s="27"/>
      <c r="Q116" s="27"/>
      <c r="R116" s="27"/>
    </row>
    <row r="117" spans="15:18" x14ac:dyDescent="0.2">
      <c r="O117" s="27"/>
      <c r="P117" s="27"/>
      <c r="Q117" s="27"/>
      <c r="R117" s="27"/>
    </row>
    <row r="118" spans="15:18" x14ac:dyDescent="0.2">
      <c r="O118" s="27"/>
      <c r="P118" s="27"/>
      <c r="Q118" s="27"/>
      <c r="R118" s="27"/>
    </row>
    <row r="119" spans="15:18" x14ac:dyDescent="0.2">
      <c r="O119" s="27"/>
      <c r="P119" s="27"/>
      <c r="Q119" s="27"/>
      <c r="R119" s="27"/>
    </row>
    <row r="120" spans="15:18" x14ac:dyDescent="0.2">
      <c r="O120" s="27"/>
      <c r="P120" s="27"/>
      <c r="Q120" s="27"/>
      <c r="R120" s="27"/>
    </row>
    <row r="121" spans="15:18" x14ac:dyDescent="0.2">
      <c r="O121" s="27"/>
      <c r="P121" s="27"/>
      <c r="Q121" s="27"/>
      <c r="R121" s="27"/>
    </row>
    <row r="122" spans="15:18" x14ac:dyDescent="0.2">
      <c r="O122" s="27"/>
      <c r="P122" s="27"/>
      <c r="Q122" s="27"/>
      <c r="R122" s="27"/>
    </row>
    <row r="123" spans="15:18" x14ac:dyDescent="0.2">
      <c r="O123" s="27"/>
      <c r="P123" s="27"/>
      <c r="Q123" s="27"/>
      <c r="R123" s="27"/>
    </row>
    <row r="124" spans="15:18" x14ac:dyDescent="0.2">
      <c r="O124" s="27"/>
      <c r="P124" s="27"/>
      <c r="Q124" s="27"/>
      <c r="R124" s="27"/>
    </row>
    <row r="125" spans="15:18" x14ac:dyDescent="0.2">
      <c r="O125" s="27"/>
      <c r="P125" s="27"/>
      <c r="Q125" s="27"/>
      <c r="R125" s="27"/>
    </row>
    <row r="126" spans="15:18" x14ac:dyDescent="0.2">
      <c r="O126" s="27"/>
      <c r="P126" s="27"/>
      <c r="Q126" s="27"/>
      <c r="R126" s="27"/>
    </row>
    <row r="127" spans="15:18" x14ac:dyDescent="0.2">
      <c r="O127" s="27"/>
      <c r="P127" s="27"/>
      <c r="Q127" s="27"/>
      <c r="R127" s="27"/>
    </row>
    <row r="128" spans="15:18" x14ac:dyDescent="0.2">
      <c r="O128" s="27"/>
      <c r="P128" s="27"/>
      <c r="Q128" s="27"/>
      <c r="R128" s="27"/>
    </row>
    <row r="129" spans="15:18" x14ac:dyDescent="0.2">
      <c r="O129" s="27"/>
      <c r="P129" s="27"/>
      <c r="Q129" s="27"/>
      <c r="R129" s="27"/>
    </row>
    <row r="130" spans="15:18" x14ac:dyDescent="0.2">
      <c r="O130" s="27"/>
      <c r="P130" s="27"/>
      <c r="Q130" s="27"/>
      <c r="R130" s="27"/>
    </row>
    <row r="131" spans="15:18" x14ac:dyDescent="0.2">
      <c r="O131" s="27"/>
      <c r="P131" s="27"/>
      <c r="Q131" s="27"/>
      <c r="R131" s="27"/>
    </row>
    <row r="132" spans="15:18" x14ac:dyDescent="0.2">
      <c r="O132" s="27"/>
      <c r="P132" s="27"/>
      <c r="Q132" s="27"/>
      <c r="R132" s="27"/>
    </row>
    <row r="133" spans="15:18" x14ac:dyDescent="0.2">
      <c r="O133" s="27"/>
      <c r="P133" s="27"/>
      <c r="Q133" s="27"/>
      <c r="R133" s="27"/>
    </row>
    <row r="134" spans="15:18" x14ac:dyDescent="0.2">
      <c r="O134" s="27"/>
      <c r="P134" s="27"/>
      <c r="Q134" s="27"/>
      <c r="R134" s="27"/>
    </row>
    <row r="135" spans="15:18" x14ac:dyDescent="0.2">
      <c r="O135" s="27"/>
      <c r="P135" s="27"/>
      <c r="Q135" s="27"/>
      <c r="R135" s="27"/>
    </row>
    <row r="136" spans="15:18" x14ac:dyDescent="0.2">
      <c r="O136" s="27"/>
      <c r="P136" s="27"/>
      <c r="Q136" s="27"/>
      <c r="R136" s="27"/>
    </row>
    <row r="137" spans="15:18" x14ac:dyDescent="0.2">
      <c r="O137" s="27"/>
      <c r="P137" s="27"/>
      <c r="Q137" s="27"/>
      <c r="R137" s="27"/>
    </row>
    <row r="138" spans="15:18" x14ac:dyDescent="0.2">
      <c r="O138" s="27"/>
      <c r="P138" s="27"/>
      <c r="Q138" s="27"/>
      <c r="R138" s="27"/>
    </row>
    <row r="139" spans="15:18" x14ac:dyDescent="0.2">
      <c r="O139" s="27"/>
      <c r="P139" s="27"/>
      <c r="Q139" s="27"/>
      <c r="R139" s="27"/>
    </row>
    <row r="140" spans="15:18" x14ac:dyDescent="0.2">
      <c r="O140" s="27"/>
      <c r="P140" s="27"/>
      <c r="Q140" s="27"/>
      <c r="R140" s="27"/>
    </row>
    <row r="141" spans="15:18" x14ac:dyDescent="0.2">
      <c r="O141" s="27"/>
      <c r="P141" s="27"/>
      <c r="Q141" s="27"/>
      <c r="R141" s="27"/>
    </row>
    <row r="142" spans="15:18" x14ac:dyDescent="0.2">
      <c r="O142" s="27"/>
      <c r="P142" s="27"/>
      <c r="Q142" s="27"/>
      <c r="R142" s="27"/>
    </row>
    <row r="143" spans="15:18" x14ac:dyDescent="0.2">
      <c r="O143" s="27"/>
      <c r="P143" s="27"/>
      <c r="Q143" s="27"/>
      <c r="R143" s="27"/>
    </row>
    <row r="144" spans="15:18" x14ac:dyDescent="0.2">
      <c r="O144" s="27"/>
      <c r="P144" s="27"/>
      <c r="Q144" s="27"/>
      <c r="R144" s="27"/>
    </row>
    <row r="145" spans="15:18" x14ac:dyDescent="0.2">
      <c r="O145" s="27"/>
      <c r="P145" s="27"/>
      <c r="Q145" s="27"/>
      <c r="R145" s="27"/>
    </row>
    <row r="146" spans="15:18" x14ac:dyDescent="0.2">
      <c r="O146" s="27"/>
      <c r="P146" s="27"/>
      <c r="Q146" s="27"/>
      <c r="R146" s="27"/>
    </row>
    <row r="147" spans="15:18" x14ac:dyDescent="0.2">
      <c r="O147" s="27"/>
      <c r="P147" s="27"/>
      <c r="Q147" s="27"/>
      <c r="R147" s="27"/>
    </row>
    <row r="148" spans="15:18" x14ac:dyDescent="0.2">
      <c r="O148" s="27"/>
      <c r="P148" s="27"/>
      <c r="Q148" s="27"/>
      <c r="R148" s="27"/>
    </row>
    <row r="149" spans="15:18" x14ac:dyDescent="0.2">
      <c r="O149" s="27"/>
      <c r="P149" s="27"/>
      <c r="Q149" s="27"/>
      <c r="R149" s="27"/>
    </row>
    <row r="150" spans="15:18" x14ac:dyDescent="0.2">
      <c r="O150" s="27"/>
      <c r="P150" s="27"/>
      <c r="Q150" s="27"/>
      <c r="R150" s="27"/>
    </row>
    <row r="151" spans="15:18" x14ac:dyDescent="0.2">
      <c r="O151" s="27"/>
      <c r="P151" s="27"/>
      <c r="Q151" s="27"/>
      <c r="R151" s="27"/>
    </row>
    <row r="152" spans="15:18" x14ac:dyDescent="0.2">
      <c r="O152" s="27"/>
      <c r="P152" s="27"/>
      <c r="Q152" s="27"/>
      <c r="R152" s="27"/>
    </row>
    <row r="153" spans="15:18" x14ac:dyDescent="0.2">
      <c r="O153" s="27"/>
      <c r="P153" s="27"/>
      <c r="Q153" s="27"/>
      <c r="R153" s="27"/>
    </row>
    <row r="154" spans="15:18" x14ac:dyDescent="0.2">
      <c r="O154" s="27"/>
      <c r="P154" s="27"/>
      <c r="Q154" s="27"/>
      <c r="R154" s="27"/>
    </row>
    <row r="155" spans="15:18" x14ac:dyDescent="0.2">
      <c r="O155" s="27"/>
      <c r="P155" s="27"/>
      <c r="Q155" s="27"/>
      <c r="R155" s="27"/>
    </row>
    <row r="156" spans="15:18" x14ac:dyDescent="0.2">
      <c r="O156" s="27"/>
      <c r="P156" s="27"/>
      <c r="Q156" s="27"/>
      <c r="R156" s="27"/>
    </row>
    <row r="157" spans="15:18" x14ac:dyDescent="0.2">
      <c r="O157" s="27"/>
      <c r="P157" s="27"/>
      <c r="Q157" s="27"/>
      <c r="R157" s="27"/>
    </row>
    <row r="158" spans="15:18" x14ac:dyDescent="0.2">
      <c r="O158" s="27"/>
      <c r="P158" s="27"/>
      <c r="Q158" s="27"/>
      <c r="R158" s="27"/>
    </row>
    <row r="159" spans="15:18" x14ac:dyDescent="0.2">
      <c r="O159" s="27"/>
      <c r="P159" s="27"/>
      <c r="Q159" s="27"/>
      <c r="R159" s="27"/>
    </row>
    <row r="160" spans="15:18" x14ac:dyDescent="0.2">
      <c r="O160" s="27"/>
      <c r="P160" s="27"/>
      <c r="Q160" s="27"/>
      <c r="R160" s="27"/>
    </row>
    <row r="161" spans="15:18" x14ac:dyDescent="0.2">
      <c r="O161" s="27"/>
      <c r="P161" s="27"/>
      <c r="Q161" s="27"/>
      <c r="R161" s="27"/>
    </row>
    <row r="162" spans="15:18" x14ac:dyDescent="0.2">
      <c r="O162" s="27"/>
      <c r="P162" s="27"/>
      <c r="Q162" s="27"/>
      <c r="R162" s="27"/>
    </row>
    <row r="163" spans="15:18" x14ac:dyDescent="0.2">
      <c r="O163" s="27"/>
      <c r="P163" s="27"/>
      <c r="Q163" s="27"/>
      <c r="R163" s="27"/>
    </row>
    <row r="164" spans="15:18" x14ac:dyDescent="0.2">
      <c r="O164" s="27"/>
      <c r="P164" s="27"/>
      <c r="Q164" s="27"/>
      <c r="R164" s="27"/>
    </row>
    <row r="165" spans="15:18" x14ac:dyDescent="0.2">
      <c r="O165" s="27"/>
      <c r="P165" s="27"/>
      <c r="Q165" s="27"/>
      <c r="R165" s="27"/>
    </row>
    <row r="166" spans="15:18" x14ac:dyDescent="0.2">
      <c r="O166" s="27"/>
      <c r="P166" s="27"/>
      <c r="Q166" s="27"/>
      <c r="R166" s="27"/>
    </row>
    <row r="167" spans="15:18" x14ac:dyDescent="0.2">
      <c r="O167" s="27"/>
      <c r="P167" s="27"/>
      <c r="Q167" s="27"/>
      <c r="R167" s="27"/>
    </row>
    <row r="168" spans="15:18" x14ac:dyDescent="0.2">
      <c r="O168" s="27"/>
      <c r="P168" s="27"/>
      <c r="Q168" s="27"/>
      <c r="R168" s="27"/>
    </row>
    <row r="169" spans="15:18" x14ac:dyDescent="0.2">
      <c r="O169" s="27"/>
      <c r="P169" s="27"/>
      <c r="Q169" s="27"/>
      <c r="R169" s="27"/>
    </row>
    <row r="170" spans="15:18" x14ac:dyDescent="0.2">
      <c r="O170" s="27"/>
      <c r="P170" s="27"/>
      <c r="Q170" s="27"/>
      <c r="R170" s="27"/>
    </row>
    <row r="171" spans="15:18" x14ac:dyDescent="0.2">
      <c r="O171" s="27"/>
      <c r="P171" s="27"/>
      <c r="Q171" s="27"/>
      <c r="R171" s="27"/>
    </row>
    <row r="172" spans="15:18" x14ac:dyDescent="0.2">
      <c r="O172" s="27"/>
      <c r="P172" s="27"/>
      <c r="Q172" s="27"/>
      <c r="R172" s="27"/>
    </row>
    <row r="173" spans="15:18" x14ac:dyDescent="0.2">
      <c r="O173" s="27"/>
      <c r="P173" s="27"/>
      <c r="Q173" s="27"/>
      <c r="R173" s="27"/>
    </row>
    <row r="174" spans="15:18" x14ac:dyDescent="0.2">
      <c r="O174" s="27"/>
      <c r="P174" s="27"/>
      <c r="Q174" s="27"/>
      <c r="R174" s="27"/>
    </row>
    <row r="175" spans="15:18" x14ac:dyDescent="0.2">
      <c r="O175" s="27"/>
      <c r="P175" s="27"/>
      <c r="Q175" s="27"/>
      <c r="R175" s="27"/>
    </row>
    <row r="176" spans="15:18" x14ac:dyDescent="0.2">
      <c r="O176" s="27"/>
      <c r="P176" s="27"/>
      <c r="Q176" s="27"/>
      <c r="R176" s="27"/>
    </row>
    <row r="177" spans="15:18" x14ac:dyDescent="0.2">
      <c r="O177" s="27"/>
      <c r="P177" s="27"/>
      <c r="Q177" s="27"/>
      <c r="R177" s="27"/>
    </row>
    <row r="178" spans="15:18" x14ac:dyDescent="0.2">
      <c r="O178" s="27"/>
      <c r="P178" s="27"/>
      <c r="Q178" s="27"/>
      <c r="R178" s="27"/>
    </row>
    <row r="179" spans="15:18" x14ac:dyDescent="0.2">
      <c r="O179" s="27"/>
      <c r="P179" s="27"/>
      <c r="Q179" s="27"/>
      <c r="R179" s="27"/>
    </row>
    <row r="180" spans="15:18" x14ac:dyDescent="0.2">
      <c r="O180" s="27"/>
      <c r="P180" s="27"/>
      <c r="Q180" s="27"/>
      <c r="R180" s="27"/>
    </row>
    <row r="181" spans="15:18" x14ac:dyDescent="0.2">
      <c r="O181" s="27"/>
      <c r="P181" s="27"/>
      <c r="Q181" s="27"/>
      <c r="R181" s="27"/>
    </row>
    <row r="182" spans="15:18" x14ac:dyDescent="0.2">
      <c r="O182" s="27"/>
      <c r="P182" s="27"/>
      <c r="Q182" s="27"/>
      <c r="R182" s="27"/>
    </row>
    <row r="183" spans="15:18" x14ac:dyDescent="0.2">
      <c r="O183" s="27"/>
      <c r="P183" s="27"/>
      <c r="Q183" s="27"/>
      <c r="R183" s="27"/>
    </row>
    <row r="184" spans="15:18" x14ac:dyDescent="0.2">
      <c r="O184" s="27"/>
      <c r="P184" s="27"/>
      <c r="Q184" s="27"/>
      <c r="R184" s="27"/>
    </row>
    <row r="185" spans="15:18" x14ac:dyDescent="0.2">
      <c r="O185" s="27"/>
      <c r="P185" s="27"/>
      <c r="Q185" s="27"/>
      <c r="R185" s="27"/>
    </row>
    <row r="186" spans="15:18" x14ac:dyDescent="0.2">
      <c r="O186" s="27"/>
      <c r="P186" s="27"/>
      <c r="Q186" s="27"/>
      <c r="R186" s="27"/>
    </row>
    <row r="187" spans="15:18" x14ac:dyDescent="0.2">
      <c r="O187" s="27"/>
      <c r="P187" s="27"/>
      <c r="Q187" s="27"/>
      <c r="R187" s="27"/>
    </row>
    <row r="188" spans="15:18" x14ac:dyDescent="0.2">
      <c r="O188" s="27"/>
      <c r="P188" s="27"/>
      <c r="Q188" s="27"/>
      <c r="R188" s="27"/>
    </row>
    <row r="189" spans="15:18" x14ac:dyDescent="0.2">
      <c r="O189" s="27"/>
      <c r="P189" s="27"/>
      <c r="Q189" s="27"/>
      <c r="R189" s="27"/>
    </row>
    <row r="190" spans="15:18" x14ac:dyDescent="0.2">
      <c r="O190" s="27"/>
      <c r="P190" s="27"/>
      <c r="Q190" s="27"/>
      <c r="R190" s="27"/>
    </row>
    <row r="191" spans="15:18" x14ac:dyDescent="0.2">
      <c r="O191" s="27"/>
      <c r="P191" s="27"/>
      <c r="Q191" s="27"/>
      <c r="R191" s="27"/>
    </row>
    <row r="192" spans="15:18" x14ac:dyDescent="0.2">
      <c r="O192" s="27"/>
      <c r="P192" s="27"/>
      <c r="Q192" s="27"/>
      <c r="R192" s="27"/>
    </row>
    <row r="193" spans="15:18" x14ac:dyDescent="0.2">
      <c r="O193" s="27"/>
      <c r="P193" s="27"/>
      <c r="Q193" s="27"/>
      <c r="R193" s="27"/>
    </row>
    <row r="194" spans="15:18" x14ac:dyDescent="0.2">
      <c r="O194" s="27"/>
      <c r="P194" s="27"/>
      <c r="Q194" s="27"/>
      <c r="R194" s="27"/>
    </row>
    <row r="195" spans="15:18" x14ac:dyDescent="0.2">
      <c r="O195" s="27"/>
      <c r="P195" s="27"/>
      <c r="Q195" s="27"/>
      <c r="R195" s="27"/>
    </row>
    <row r="196" spans="15:18" x14ac:dyDescent="0.2">
      <c r="O196" s="27"/>
      <c r="P196" s="27"/>
      <c r="Q196" s="27"/>
      <c r="R196" s="27"/>
    </row>
    <row r="197" spans="15:18" x14ac:dyDescent="0.2">
      <c r="O197" s="27"/>
      <c r="P197" s="27"/>
      <c r="Q197" s="27"/>
      <c r="R197" s="27"/>
    </row>
    <row r="198" spans="15:18" x14ac:dyDescent="0.2">
      <c r="O198" s="27"/>
      <c r="P198" s="27"/>
      <c r="Q198" s="27"/>
      <c r="R198" s="27"/>
    </row>
    <row r="199" spans="15:18" x14ac:dyDescent="0.2">
      <c r="O199" s="27"/>
      <c r="P199" s="27"/>
      <c r="Q199" s="27"/>
      <c r="R199" s="27"/>
    </row>
    <row r="200" spans="15:18" x14ac:dyDescent="0.2">
      <c r="O200" s="27"/>
      <c r="P200" s="27"/>
      <c r="Q200" s="27"/>
      <c r="R200" s="27"/>
    </row>
    <row r="201" spans="15:18" x14ac:dyDescent="0.2">
      <c r="O201" s="27"/>
      <c r="P201" s="27"/>
      <c r="Q201" s="27"/>
      <c r="R201" s="27"/>
    </row>
    <row r="202" spans="15:18" x14ac:dyDescent="0.2">
      <c r="O202" s="27"/>
      <c r="P202" s="27"/>
      <c r="Q202" s="27"/>
      <c r="R202" s="27"/>
    </row>
    <row r="203" spans="15:18" x14ac:dyDescent="0.2">
      <c r="O203" s="27"/>
      <c r="P203" s="27"/>
      <c r="Q203" s="27"/>
      <c r="R203" s="27"/>
    </row>
    <row r="204" spans="15:18" x14ac:dyDescent="0.2">
      <c r="O204" s="27"/>
      <c r="P204" s="27"/>
      <c r="Q204" s="27"/>
      <c r="R204" s="27"/>
    </row>
    <row r="205" spans="15:18" x14ac:dyDescent="0.2">
      <c r="O205" s="27"/>
      <c r="P205" s="27"/>
      <c r="Q205" s="27"/>
      <c r="R205" s="27"/>
    </row>
    <row r="206" spans="15:18" x14ac:dyDescent="0.2">
      <c r="O206" s="27"/>
      <c r="P206" s="27"/>
      <c r="Q206" s="27"/>
      <c r="R206" s="27"/>
    </row>
    <row r="207" spans="15:18" x14ac:dyDescent="0.2">
      <c r="O207" s="27"/>
      <c r="P207" s="27"/>
      <c r="Q207" s="27"/>
      <c r="R207" s="27"/>
    </row>
    <row r="208" spans="15:18" x14ac:dyDescent="0.2">
      <c r="O208" s="27"/>
      <c r="P208" s="27"/>
      <c r="Q208" s="27"/>
      <c r="R208" s="27"/>
    </row>
    <row r="209" spans="15:18" x14ac:dyDescent="0.2">
      <c r="O209" s="27"/>
      <c r="P209" s="27"/>
      <c r="Q209" s="27"/>
      <c r="R209" s="27"/>
    </row>
    <row r="210" spans="15:18" x14ac:dyDescent="0.2">
      <c r="O210" s="27"/>
      <c r="P210" s="27"/>
      <c r="Q210" s="27"/>
      <c r="R210" s="27"/>
    </row>
    <row r="211" spans="15:18" x14ac:dyDescent="0.2">
      <c r="O211" s="27"/>
      <c r="P211" s="27"/>
      <c r="Q211" s="27"/>
      <c r="R211" s="27"/>
    </row>
    <row r="212" spans="15:18" x14ac:dyDescent="0.2">
      <c r="O212" s="27"/>
      <c r="P212" s="27"/>
      <c r="Q212" s="27"/>
      <c r="R212" s="27"/>
    </row>
    <row r="213" spans="15:18" x14ac:dyDescent="0.2">
      <c r="O213" s="27"/>
      <c r="P213" s="27"/>
      <c r="Q213" s="27"/>
      <c r="R213" s="27"/>
    </row>
    <row r="214" spans="15:18" x14ac:dyDescent="0.2">
      <c r="O214" s="27"/>
      <c r="P214" s="27"/>
      <c r="Q214" s="27"/>
      <c r="R214" s="27"/>
    </row>
    <row r="215" spans="15:18" x14ac:dyDescent="0.2">
      <c r="O215" s="27"/>
      <c r="P215" s="27"/>
      <c r="Q215" s="27"/>
      <c r="R215" s="27"/>
    </row>
    <row r="216" spans="15:18" x14ac:dyDescent="0.2">
      <c r="O216" s="27"/>
      <c r="P216" s="27"/>
      <c r="Q216" s="27"/>
      <c r="R216" s="27"/>
    </row>
    <row r="217" spans="15:18" x14ac:dyDescent="0.2">
      <c r="O217" s="27"/>
      <c r="P217" s="27"/>
      <c r="Q217" s="27"/>
      <c r="R217" s="27"/>
    </row>
    <row r="218" spans="15:18" x14ac:dyDescent="0.2">
      <c r="O218" s="27"/>
      <c r="P218" s="27"/>
      <c r="Q218" s="27"/>
      <c r="R218" s="27"/>
    </row>
    <row r="219" spans="15:18" x14ac:dyDescent="0.2">
      <c r="O219" s="27"/>
      <c r="P219" s="27"/>
      <c r="Q219" s="27"/>
      <c r="R219" s="27"/>
    </row>
    <row r="220" spans="15:18" x14ac:dyDescent="0.2">
      <c r="O220" s="27"/>
      <c r="P220" s="27"/>
      <c r="Q220" s="27"/>
      <c r="R220" s="27"/>
    </row>
    <row r="221" spans="15:18" x14ac:dyDescent="0.2">
      <c r="O221" s="27"/>
      <c r="P221" s="27"/>
      <c r="Q221" s="27"/>
      <c r="R221" s="27"/>
    </row>
    <row r="222" spans="15:18" x14ac:dyDescent="0.2">
      <c r="O222" s="27"/>
      <c r="P222" s="27"/>
      <c r="Q222" s="27"/>
      <c r="R222" s="27"/>
    </row>
    <row r="223" spans="15:18" x14ac:dyDescent="0.2">
      <c r="O223" s="27"/>
      <c r="P223" s="27"/>
      <c r="Q223" s="27"/>
      <c r="R223" s="27"/>
    </row>
    <row r="224" spans="15:18" x14ac:dyDescent="0.2">
      <c r="O224" s="27"/>
      <c r="P224" s="27"/>
      <c r="Q224" s="27"/>
      <c r="R224" s="27"/>
    </row>
    <row r="225" spans="15:18" x14ac:dyDescent="0.2">
      <c r="O225" s="27"/>
      <c r="P225" s="27"/>
      <c r="Q225" s="27"/>
      <c r="R225" s="27"/>
    </row>
    <row r="226" spans="15:18" x14ac:dyDescent="0.2">
      <c r="O226" s="27"/>
      <c r="P226" s="27"/>
      <c r="Q226" s="27"/>
      <c r="R226" s="27"/>
    </row>
    <row r="227" spans="15:18" x14ac:dyDescent="0.2">
      <c r="O227" s="27"/>
      <c r="P227" s="27"/>
      <c r="Q227" s="27"/>
      <c r="R227" s="27"/>
    </row>
    <row r="228" spans="15:18" x14ac:dyDescent="0.2">
      <c r="O228" s="27"/>
      <c r="P228" s="27"/>
      <c r="Q228" s="27"/>
      <c r="R228" s="27"/>
    </row>
    <row r="229" spans="15:18" x14ac:dyDescent="0.2">
      <c r="O229" s="27"/>
      <c r="P229" s="27"/>
      <c r="Q229" s="27"/>
      <c r="R229" s="27"/>
    </row>
    <row r="230" spans="15:18" x14ac:dyDescent="0.2">
      <c r="O230" s="27"/>
      <c r="P230" s="27"/>
      <c r="Q230" s="27"/>
      <c r="R230" s="27"/>
    </row>
    <row r="231" spans="15:18" x14ac:dyDescent="0.2">
      <c r="O231" s="27"/>
      <c r="P231" s="27"/>
      <c r="Q231" s="27"/>
      <c r="R231" s="27"/>
    </row>
    <row r="232" spans="15:18" x14ac:dyDescent="0.2">
      <c r="O232" s="27"/>
      <c r="P232" s="27"/>
      <c r="Q232" s="27"/>
      <c r="R232" s="27"/>
    </row>
    <row r="233" spans="15:18" x14ac:dyDescent="0.2">
      <c r="O233" s="27"/>
      <c r="P233" s="27"/>
      <c r="Q233" s="27"/>
      <c r="R233" s="27"/>
    </row>
    <row r="234" spans="15:18" x14ac:dyDescent="0.2">
      <c r="O234" s="27"/>
      <c r="P234" s="27"/>
      <c r="Q234" s="27"/>
      <c r="R234" s="27"/>
    </row>
    <row r="235" spans="15:18" x14ac:dyDescent="0.2">
      <c r="O235" s="27"/>
      <c r="P235" s="27"/>
      <c r="Q235" s="27"/>
      <c r="R235" s="27"/>
    </row>
    <row r="236" spans="15:18" x14ac:dyDescent="0.2">
      <c r="O236" s="27"/>
      <c r="P236" s="27"/>
      <c r="Q236" s="27"/>
      <c r="R236" s="27"/>
    </row>
    <row r="237" spans="15:18" x14ac:dyDescent="0.2">
      <c r="O237" s="27"/>
      <c r="P237" s="27"/>
      <c r="Q237" s="27"/>
      <c r="R237" s="27"/>
    </row>
    <row r="238" spans="15:18" x14ac:dyDescent="0.2">
      <c r="O238" s="27"/>
      <c r="P238" s="27"/>
      <c r="Q238" s="27"/>
      <c r="R238" s="27"/>
    </row>
    <row r="239" spans="15:18" x14ac:dyDescent="0.2">
      <c r="O239" s="27"/>
      <c r="P239" s="27"/>
      <c r="Q239" s="27"/>
      <c r="R239" s="27"/>
    </row>
    <row r="240" spans="15:18" x14ac:dyDescent="0.2">
      <c r="O240" s="27"/>
      <c r="P240" s="27"/>
      <c r="Q240" s="27"/>
      <c r="R240" s="27"/>
    </row>
    <row r="241" spans="15:18" x14ac:dyDescent="0.2">
      <c r="O241" s="27"/>
      <c r="P241" s="27"/>
      <c r="Q241" s="27"/>
      <c r="R241" s="27"/>
    </row>
    <row r="242" spans="15:18" x14ac:dyDescent="0.2">
      <c r="O242" s="27"/>
      <c r="P242" s="27"/>
      <c r="Q242" s="27"/>
      <c r="R242" s="27"/>
    </row>
    <row r="243" spans="15:18" x14ac:dyDescent="0.2">
      <c r="O243" s="27"/>
      <c r="P243" s="27"/>
      <c r="Q243" s="27"/>
      <c r="R243" s="27"/>
    </row>
    <row r="244" spans="15:18" x14ac:dyDescent="0.2">
      <c r="O244" s="27"/>
      <c r="P244" s="27"/>
      <c r="Q244" s="27"/>
      <c r="R244" s="27"/>
    </row>
    <row r="245" spans="15:18" x14ac:dyDescent="0.2">
      <c r="O245" s="27"/>
      <c r="P245" s="27"/>
      <c r="Q245" s="27"/>
      <c r="R245" s="27"/>
    </row>
    <row r="246" spans="15:18" x14ac:dyDescent="0.2">
      <c r="O246" s="27"/>
      <c r="P246" s="27"/>
      <c r="Q246" s="27"/>
      <c r="R246" s="27"/>
    </row>
    <row r="247" spans="15:18" x14ac:dyDescent="0.2">
      <c r="O247" s="27"/>
      <c r="P247" s="27"/>
      <c r="Q247" s="27"/>
      <c r="R247" s="27"/>
    </row>
    <row r="248" spans="15:18" x14ac:dyDescent="0.2">
      <c r="O248" s="27"/>
      <c r="P248" s="27"/>
      <c r="Q248" s="27"/>
      <c r="R248" s="27"/>
    </row>
    <row r="249" spans="15:18" x14ac:dyDescent="0.2">
      <c r="O249" s="27"/>
      <c r="P249" s="27"/>
      <c r="Q249" s="27"/>
      <c r="R249" s="27"/>
    </row>
    <row r="250" spans="15:18" x14ac:dyDescent="0.2">
      <c r="O250" s="27"/>
      <c r="P250" s="27"/>
      <c r="Q250" s="27"/>
      <c r="R250" s="27"/>
    </row>
    <row r="251" spans="15:18" x14ac:dyDescent="0.2">
      <c r="O251" s="27"/>
      <c r="P251" s="27"/>
      <c r="Q251" s="27"/>
      <c r="R251" s="27"/>
    </row>
    <row r="252" spans="15:18" x14ac:dyDescent="0.2">
      <c r="O252" s="27"/>
      <c r="P252" s="27"/>
      <c r="Q252" s="27"/>
      <c r="R252" s="27"/>
    </row>
    <row r="253" spans="15:18" x14ac:dyDescent="0.2">
      <c r="O253" s="27"/>
      <c r="P253" s="27"/>
      <c r="Q253" s="27"/>
      <c r="R253" s="27"/>
    </row>
    <row r="254" spans="15:18" x14ac:dyDescent="0.2">
      <c r="O254" s="27"/>
      <c r="P254" s="27"/>
      <c r="Q254" s="27"/>
      <c r="R254" s="27"/>
    </row>
    <row r="255" spans="15:18" x14ac:dyDescent="0.2">
      <c r="O255" s="27"/>
      <c r="P255" s="27"/>
      <c r="Q255" s="27"/>
      <c r="R255" s="27"/>
    </row>
    <row r="256" spans="15:18" x14ac:dyDescent="0.2">
      <c r="O256" s="27"/>
      <c r="P256" s="27"/>
      <c r="Q256" s="27"/>
      <c r="R256" s="27"/>
    </row>
    <row r="257" spans="15:18" x14ac:dyDescent="0.2">
      <c r="O257" s="27"/>
      <c r="P257" s="27"/>
      <c r="Q257" s="27"/>
      <c r="R257" s="27"/>
    </row>
    <row r="258" spans="15:18" x14ac:dyDescent="0.2">
      <c r="O258" s="27"/>
      <c r="P258" s="27"/>
      <c r="Q258" s="27"/>
      <c r="R258" s="27"/>
    </row>
    <row r="259" spans="15:18" x14ac:dyDescent="0.2">
      <c r="O259" s="27"/>
      <c r="P259" s="27"/>
      <c r="Q259" s="27"/>
      <c r="R259" s="27"/>
    </row>
    <row r="260" spans="15:18" x14ac:dyDescent="0.2">
      <c r="O260" s="27"/>
      <c r="P260" s="27"/>
      <c r="Q260" s="27"/>
      <c r="R260" s="27"/>
    </row>
    <row r="261" spans="15:18" x14ac:dyDescent="0.2">
      <c r="O261" s="27"/>
      <c r="P261" s="27"/>
      <c r="Q261" s="27"/>
      <c r="R261" s="27"/>
    </row>
    <row r="262" spans="15:18" x14ac:dyDescent="0.2">
      <c r="O262" s="27"/>
      <c r="P262" s="27"/>
      <c r="Q262" s="27"/>
      <c r="R262" s="27"/>
    </row>
    <row r="263" spans="15:18" x14ac:dyDescent="0.2">
      <c r="O263" s="27"/>
      <c r="P263" s="27"/>
      <c r="Q263" s="27"/>
      <c r="R263" s="27"/>
    </row>
    <row r="264" spans="15:18" x14ac:dyDescent="0.2">
      <c r="O264" s="27"/>
      <c r="P264" s="27"/>
      <c r="Q264" s="27"/>
      <c r="R264" s="27"/>
    </row>
    <row r="265" spans="15:18" x14ac:dyDescent="0.2">
      <c r="O265" s="27"/>
      <c r="P265" s="27"/>
      <c r="Q265" s="27"/>
      <c r="R265" s="27"/>
    </row>
    <row r="266" spans="15:18" x14ac:dyDescent="0.2">
      <c r="O266" s="27"/>
      <c r="P266" s="27"/>
      <c r="Q266" s="27"/>
      <c r="R266" s="27"/>
    </row>
    <row r="267" spans="15:18" x14ac:dyDescent="0.2">
      <c r="O267" s="27"/>
      <c r="P267" s="27"/>
      <c r="Q267" s="27"/>
      <c r="R267" s="27"/>
    </row>
    <row r="268" spans="15:18" x14ac:dyDescent="0.2">
      <c r="O268" s="27"/>
      <c r="P268" s="27"/>
      <c r="Q268" s="27"/>
      <c r="R268" s="27"/>
    </row>
    <row r="269" spans="15:18" x14ac:dyDescent="0.2">
      <c r="O269" s="27"/>
      <c r="P269" s="27"/>
      <c r="Q269" s="27"/>
      <c r="R269" s="27"/>
    </row>
    <row r="270" spans="15:18" x14ac:dyDescent="0.2">
      <c r="O270" s="27"/>
      <c r="P270" s="27"/>
      <c r="Q270" s="27"/>
      <c r="R270" s="27"/>
    </row>
    <row r="271" spans="15:18" x14ac:dyDescent="0.2">
      <c r="O271" s="27"/>
      <c r="P271" s="27"/>
      <c r="Q271" s="27"/>
      <c r="R271" s="27"/>
    </row>
    <row r="272" spans="15:18" x14ac:dyDescent="0.2">
      <c r="O272" s="27"/>
      <c r="P272" s="27"/>
      <c r="Q272" s="27"/>
      <c r="R272" s="27"/>
    </row>
    <row r="273" spans="15:18" x14ac:dyDescent="0.2">
      <c r="O273" s="27"/>
      <c r="P273" s="27"/>
      <c r="Q273" s="27"/>
      <c r="R273" s="27"/>
    </row>
    <row r="274" spans="15:18" x14ac:dyDescent="0.2">
      <c r="O274" s="27"/>
      <c r="P274" s="27"/>
      <c r="Q274" s="27"/>
      <c r="R274" s="27"/>
    </row>
    <row r="275" spans="15:18" x14ac:dyDescent="0.2">
      <c r="O275" s="27"/>
      <c r="P275" s="27"/>
      <c r="Q275" s="27"/>
      <c r="R275" s="27"/>
    </row>
    <row r="276" spans="15:18" x14ac:dyDescent="0.2">
      <c r="O276" s="27"/>
      <c r="P276" s="27"/>
      <c r="Q276" s="27"/>
      <c r="R276" s="27"/>
    </row>
    <row r="277" spans="15:18" x14ac:dyDescent="0.2">
      <c r="O277" s="27"/>
      <c r="P277" s="27"/>
      <c r="Q277" s="27"/>
      <c r="R277" s="27"/>
    </row>
    <row r="278" spans="15:18" x14ac:dyDescent="0.2">
      <c r="O278" s="27"/>
      <c r="P278" s="27"/>
      <c r="Q278" s="27"/>
      <c r="R278" s="27"/>
    </row>
    <row r="279" spans="15:18" x14ac:dyDescent="0.2">
      <c r="O279" s="27"/>
      <c r="P279" s="27"/>
      <c r="Q279" s="27"/>
      <c r="R279" s="27"/>
    </row>
    <row r="280" spans="15:18" x14ac:dyDescent="0.2">
      <c r="O280" s="27"/>
      <c r="P280" s="27"/>
      <c r="Q280" s="27"/>
      <c r="R280" s="27"/>
    </row>
    <row r="281" spans="15:18" x14ac:dyDescent="0.2">
      <c r="O281" s="27"/>
      <c r="P281" s="27"/>
      <c r="Q281" s="27"/>
      <c r="R281" s="27"/>
    </row>
    <row r="282" spans="15:18" x14ac:dyDescent="0.2">
      <c r="O282" s="27"/>
      <c r="P282" s="27"/>
      <c r="Q282" s="27"/>
      <c r="R282" s="27"/>
    </row>
    <row r="283" spans="15:18" x14ac:dyDescent="0.2">
      <c r="O283" s="27"/>
      <c r="P283" s="27"/>
      <c r="Q283" s="27"/>
      <c r="R283" s="27"/>
    </row>
    <row r="284" spans="15:18" x14ac:dyDescent="0.2">
      <c r="O284" s="27"/>
      <c r="P284" s="27"/>
      <c r="Q284" s="27"/>
      <c r="R284" s="27"/>
    </row>
    <row r="285" spans="15:18" x14ac:dyDescent="0.2">
      <c r="O285" s="27"/>
      <c r="P285" s="27"/>
      <c r="Q285" s="27"/>
      <c r="R285" s="27"/>
    </row>
    <row r="286" spans="15:18" x14ac:dyDescent="0.2">
      <c r="O286" s="27"/>
      <c r="P286" s="27"/>
      <c r="Q286" s="27"/>
      <c r="R286" s="27"/>
    </row>
    <row r="287" spans="15:18" x14ac:dyDescent="0.2">
      <c r="O287" s="27"/>
      <c r="P287" s="27"/>
      <c r="Q287" s="27"/>
      <c r="R287" s="27"/>
    </row>
    <row r="288" spans="15:18" x14ac:dyDescent="0.2">
      <c r="O288" s="27"/>
      <c r="P288" s="27"/>
      <c r="Q288" s="27"/>
      <c r="R288" s="27"/>
    </row>
    <row r="289" spans="15:18" x14ac:dyDescent="0.2">
      <c r="O289" s="27"/>
      <c r="P289" s="27"/>
      <c r="Q289" s="27"/>
      <c r="R289" s="27"/>
    </row>
    <row r="290" spans="15:18" x14ac:dyDescent="0.2">
      <c r="O290" s="27"/>
      <c r="P290" s="27"/>
      <c r="Q290" s="27"/>
      <c r="R290" s="27"/>
    </row>
    <row r="291" spans="15:18" x14ac:dyDescent="0.2">
      <c r="O291" s="27"/>
      <c r="P291" s="27"/>
      <c r="Q291" s="27"/>
      <c r="R291" s="27"/>
    </row>
    <row r="292" spans="15:18" x14ac:dyDescent="0.2">
      <c r="O292" s="27"/>
      <c r="P292" s="27"/>
      <c r="Q292" s="27"/>
      <c r="R292" s="27"/>
    </row>
    <row r="293" spans="15:18" x14ac:dyDescent="0.2">
      <c r="O293" s="27"/>
      <c r="P293" s="27"/>
      <c r="Q293" s="27"/>
      <c r="R293" s="27"/>
    </row>
    <row r="294" spans="15:18" x14ac:dyDescent="0.2">
      <c r="O294" s="27"/>
      <c r="P294" s="27"/>
      <c r="Q294" s="27"/>
      <c r="R294" s="27"/>
    </row>
    <row r="295" spans="15:18" x14ac:dyDescent="0.2">
      <c r="O295" s="27"/>
      <c r="P295" s="27"/>
      <c r="Q295" s="27"/>
      <c r="R295" s="27"/>
    </row>
    <row r="296" spans="15:18" x14ac:dyDescent="0.2">
      <c r="O296" s="27"/>
      <c r="P296" s="27"/>
      <c r="Q296" s="27"/>
      <c r="R296" s="27"/>
    </row>
    <row r="297" spans="15:18" x14ac:dyDescent="0.2">
      <c r="O297" s="27"/>
      <c r="P297" s="27"/>
      <c r="Q297" s="27"/>
      <c r="R297" s="27"/>
    </row>
    <row r="298" spans="15:18" x14ac:dyDescent="0.2">
      <c r="O298" s="27"/>
      <c r="P298" s="27"/>
      <c r="Q298" s="27"/>
      <c r="R298" s="27"/>
    </row>
    <row r="299" spans="15:18" x14ac:dyDescent="0.2">
      <c r="O299" s="27"/>
      <c r="P299" s="27"/>
      <c r="Q299" s="27"/>
      <c r="R299" s="27"/>
    </row>
    <row r="300" spans="15:18" x14ac:dyDescent="0.2">
      <c r="O300" s="27"/>
      <c r="P300" s="27"/>
      <c r="Q300" s="27"/>
      <c r="R300" s="27"/>
    </row>
    <row r="301" spans="15:18" x14ac:dyDescent="0.2">
      <c r="O301" s="27"/>
      <c r="P301" s="27"/>
      <c r="Q301" s="27"/>
      <c r="R301" s="27"/>
    </row>
    <row r="302" spans="15:18" x14ac:dyDescent="0.2">
      <c r="O302" s="27"/>
      <c r="P302" s="27"/>
      <c r="Q302" s="27"/>
      <c r="R302" s="27"/>
    </row>
    <row r="303" spans="15:18" x14ac:dyDescent="0.2">
      <c r="O303" s="27"/>
      <c r="P303" s="27"/>
      <c r="Q303" s="27"/>
      <c r="R303" s="27"/>
    </row>
    <row r="304" spans="15:18" x14ac:dyDescent="0.2">
      <c r="O304" s="27"/>
      <c r="P304" s="27"/>
      <c r="Q304" s="27"/>
      <c r="R304" s="27"/>
    </row>
    <row r="305" spans="15:18" x14ac:dyDescent="0.2">
      <c r="O305" s="27"/>
      <c r="P305" s="27"/>
      <c r="Q305" s="27"/>
      <c r="R305" s="27"/>
    </row>
    <row r="306" spans="15:18" x14ac:dyDescent="0.2">
      <c r="O306" s="27"/>
      <c r="P306" s="27"/>
      <c r="Q306" s="27"/>
      <c r="R306" s="27"/>
    </row>
    <row r="307" spans="15:18" x14ac:dyDescent="0.2">
      <c r="O307" s="27"/>
      <c r="P307" s="27"/>
      <c r="Q307" s="27"/>
      <c r="R307" s="27"/>
    </row>
    <row r="308" spans="15:18" x14ac:dyDescent="0.2">
      <c r="O308" s="27"/>
      <c r="P308" s="27"/>
      <c r="Q308" s="27"/>
      <c r="R308" s="27"/>
    </row>
    <row r="309" spans="15:18" x14ac:dyDescent="0.2">
      <c r="O309" s="27"/>
      <c r="P309" s="27"/>
      <c r="Q309" s="27"/>
      <c r="R309" s="27"/>
    </row>
    <row r="310" spans="15:18" x14ac:dyDescent="0.2">
      <c r="O310" s="27"/>
      <c r="P310" s="27"/>
      <c r="Q310" s="27"/>
      <c r="R310" s="27"/>
    </row>
    <row r="311" spans="15:18" x14ac:dyDescent="0.2">
      <c r="O311" s="27"/>
      <c r="P311" s="27"/>
      <c r="Q311" s="27"/>
      <c r="R311" s="27"/>
    </row>
    <row r="312" spans="15:18" x14ac:dyDescent="0.2">
      <c r="O312" s="27"/>
      <c r="P312" s="27"/>
      <c r="Q312" s="27"/>
      <c r="R312" s="27"/>
    </row>
    <row r="313" spans="15:18" x14ac:dyDescent="0.2">
      <c r="O313" s="27"/>
      <c r="P313" s="27"/>
      <c r="Q313" s="27"/>
      <c r="R313" s="27"/>
    </row>
    <row r="314" spans="15:18" x14ac:dyDescent="0.2">
      <c r="O314" s="27"/>
      <c r="P314" s="27"/>
      <c r="Q314" s="27"/>
      <c r="R314" s="27"/>
    </row>
    <row r="315" spans="15:18" x14ac:dyDescent="0.2">
      <c r="O315" s="27"/>
      <c r="P315" s="27"/>
      <c r="Q315" s="27"/>
      <c r="R315" s="27"/>
    </row>
    <row r="316" spans="15:18" x14ac:dyDescent="0.2">
      <c r="O316" s="27"/>
      <c r="P316" s="27"/>
      <c r="Q316" s="27"/>
      <c r="R316" s="27"/>
    </row>
    <row r="317" spans="15:18" x14ac:dyDescent="0.2">
      <c r="O317" s="27"/>
      <c r="P317" s="27"/>
      <c r="Q317" s="27"/>
      <c r="R317" s="27"/>
    </row>
    <row r="318" spans="15:18" x14ac:dyDescent="0.2">
      <c r="O318" s="27"/>
      <c r="P318" s="27"/>
      <c r="Q318" s="27"/>
      <c r="R318" s="27"/>
    </row>
    <row r="319" spans="15:18" x14ac:dyDescent="0.2">
      <c r="O319" s="27"/>
      <c r="P319" s="27"/>
      <c r="Q319" s="27"/>
      <c r="R319" s="27"/>
    </row>
    <row r="320" spans="15:18" x14ac:dyDescent="0.2">
      <c r="O320" s="27"/>
      <c r="P320" s="27"/>
      <c r="Q320" s="27"/>
      <c r="R320" s="27"/>
    </row>
    <row r="321" spans="15:18" x14ac:dyDescent="0.2">
      <c r="O321" s="27"/>
      <c r="P321" s="27"/>
      <c r="Q321" s="27"/>
      <c r="R321" s="27"/>
    </row>
    <row r="322" spans="15:18" x14ac:dyDescent="0.2">
      <c r="O322" s="27"/>
      <c r="P322" s="27"/>
      <c r="Q322" s="27"/>
      <c r="R322" s="27"/>
    </row>
    <row r="323" spans="15:18" x14ac:dyDescent="0.2">
      <c r="O323" s="27"/>
      <c r="P323" s="27"/>
      <c r="Q323" s="27"/>
      <c r="R323" s="27"/>
    </row>
    <row r="324" spans="15:18" x14ac:dyDescent="0.2">
      <c r="O324" s="27"/>
      <c r="P324" s="27"/>
      <c r="Q324" s="27"/>
      <c r="R324" s="27"/>
    </row>
    <row r="325" spans="15:18" x14ac:dyDescent="0.2">
      <c r="O325" s="27"/>
      <c r="P325" s="27"/>
      <c r="Q325" s="27"/>
      <c r="R325" s="27"/>
    </row>
    <row r="326" spans="15:18" x14ac:dyDescent="0.2">
      <c r="O326" s="27"/>
      <c r="P326" s="27"/>
      <c r="Q326" s="27"/>
      <c r="R326" s="27"/>
    </row>
    <row r="327" spans="15:18" x14ac:dyDescent="0.2">
      <c r="O327" s="27"/>
      <c r="P327" s="27"/>
      <c r="Q327" s="27"/>
      <c r="R327" s="27"/>
    </row>
    <row r="328" spans="15:18" x14ac:dyDescent="0.2">
      <c r="O328" s="27"/>
      <c r="P328" s="27"/>
      <c r="Q328" s="27"/>
      <c r="R328" s="27"/>
    </row>
    <row r="329" spans="15:18" x14ac:dyDescent="0.2">
      <c r="O329" s="27"/>
      <c r="P329" s="27"/>
      <c r="Q329" s="27"/>
      <c r="R329" s="27"/>
    </row>
    <row r="330" spans="15:18" x14ac:dyDescent="0.2">
      <c r="O330" s="27"/>
      <c r="P330" s="27"/>
      <c r="Q330" s="27"/>
      <c r="R330" s="27"/>
    </row>
    <row r="331" spans="15:18" x14ac:dyDescent="0.2">
      <c r="O331" s="27"/>
      <c r="P331" s="27"/>
      <c r="Q331" s="27"/>
      <c r="R331" s="27"/>
    </row>
    <row r="332" spans="15:18" x14ac:dyDescent="0.2">
      <c r="O332" s="27"/>
      <c r="P332" s="27"/>
      <c r="Q332" s="27"/>
      <c r="R332" s="27"/>
    </row>
    <row r="333" spans="15:18" x14ac:dyDescent="0.2">
      <c r="O333" s="27"/>
      <c r="P333" s="27"/>
      <c r="Q333" s="27"/>
      <c r="R333" s="27"/>
    </row>
    <row r="334" spans="15:18" x14ac:dyDescent="0.2">
      <c r="O334" s="27"/>
      <c r="P334" s="27"/>
      <c r="Q334" s="27"/>
      <c r="R334" s="27"/>
    </row>
    <row r="335" spans="15:18" x14ac:dyDescent="0.2">
      <c r="O335" s="27"/>
      <c r="P335" s="27"/>
      <c r="Q335" s="27"/>
      <c r="R335" s="27"/>
    </row>
    <row r="336" spans="15:18" x14ac:dyDescent="0.2">
      <c r="O336" s="27"/>
      <c r="P336" s="27"/>
      <c r="Q336" s="27"/>
      <c r="R336" s="27"/>
    </row>
    <row r="337" spans="15:18" x14ac:dyDescent="0.2">
      <c r="O337" s="27"/>
      <c r="P337" s="27"/>
      <c r="Q337" s="27"/>
      <c r="R337" s="27"/>
    </row>
    <row r="338" spans="15:18" x14ac:dyDescent="0.2">
      <c r="O338" s="27"/>
      <c r="P338" s="27"/>
      <c r="Q338" s="27"/>
      <c r="R338" s="27"/>
    </row>
    <row r="339" spans="15:18" x14ac:dyDescent="0.2">
      <c r="O339" s="27"/>
      <c r="P339" s="27"/>
      <c r="Q339" s="27"/>
      <c r="R339" s="27"/>
    </row>
    <row r="340" spans="15:18" x14ac:dyDescent="0.2">
      <c r="O340" s="27"/>
      <c r="P340" s="27"/>
      <c r="Q340" s="27"/>
      <c r="R340" s="27"/>
    </row>
    <row r="341" spans="15:18" x14ac:dyDescent="0.2">
      <c r="O341" s="27"/>
      <c r="P341" s="27"/>
      <c r="Q341" s="27"/>
      <c r="R341" s="27"/>
    </row>
    <row r="342" spans="15:18" x14ac:dyDescent="0.2">
      <c r="O342" s="27"/>
      <c r="P342" s="27"/>
      <c r="Q342" s="27"/>
      <c r="R342" s="27"/>
    </row>
    <row r="343" spans="15:18" x14ac:dyDescent="0.2">
      <c r="O343" s="27"/>
      <c r="P343" s="27"/>
      <c r="Q343" s="27"/>
      <c r="R343" s="27"/>
    </row>
    <row r="344" spans="15:18" x14ac:dyDescent="0.2">
      <c r="O344" s="27"/>
      <c r="P344" s="27"/>
      <c r="Q344" s="27"/>
      <c r="R344" s="27"/>
    </row>
    <row r="345" spans="15:18" x14ac:dyDescent="0.2">
      <c r="O345" s="27"/>
      <c r="P345" s="27"/>
      <c r="Q345" s="27"/>
      <c r="R345" s="27"/>
    </row>
    <row r="346" spans="15:18" x14ac:dyDescent="0.2">
      <c r="O346" s="27"/>
      <c r="P346" s="27"/>
      <c r="Q346" s="27"/>
      <c r="R346" s="27"/>
    </row>
    <row r="347" spans="15:18" x14ac:dyDescent="0.2">
      <c r="O347" s="27"/>
      <c r="P347" s="27"/>
      <c r="Q347" s="27"/>
      <c r="R347" s="27"/>
    </row>
    <row r="348" spans="15:18" x14ac:dyDescent="0.2">
      <c r="O348" s="27"/>
      <c r="P348" s="27"/>
      <c r="Q348" s="27"/>
      <c r="R348" s="27"/>
    </row>
    <row r="349" spans="15:18" x14ac:dyDescent="0.2">
      <c r="O349" s="27"/>
      <c r="P349" s="27"/>
      <c r="Q349" s="27"/>
      <c r="R349" s="27"/>
    </row>
    <row r="350" spans="15:18" x14ac:dyDescent="0.2">
      <c r="O350" s="27"/>
      <c r="P350" s="27"/>
      <c r="Q350" s="27"/>
      <c r="R350" s="27"/>
    </row>
    <row r="351" spans="15:18" x14ac:dyDescent="0.2">
      <c r="O351" s="27"/>
      <c r="P351" s="27"/>
      <c r="Q351" s="27"/>
      <c r="R351" s="27"/>
    </row>
    <row r="352" spans="15:18" x14ac:dyDescent="0.2">
      <c r="O352" s="27"/>
      <c r="P352" s="27"/>
      <c r="Q352" s="27"/>
      <c r="R352" s="27"/>
    </row>
    <row r="353" spans="15:18" x14ac:dyDescent="0.2">
      <c r="O353" s="27"/>
      <c r="P353" s="27"/>
      <c r="Q353" s="27"/>
      <c r="R353" s="27"/>
    </row>
    <row r="354" spans="15:18" x14ac:dyDescent="0.2">
      <c r="O354" s="27"/>
      <c r="P354" s="27"/>
      <c r="Q354" s="27"/>
      <c r="R354" s="27"/>
    </row>
    <row r="355" spans="15:18" x14ac:dyDescent="0.2">
      <c r="O355" s="27"/>
      <c r="P355" s="27"/>
      <c r="Q355" s="27"/>
      <c r="R355" s="27"/>
    </row>
    <row r="356" spans="15:18" x14ac:dyDescent="0.2">
      <c r="O356" s="27"/>
      <c r="P356" s="27"/>
      <c r="Q356" s="27"/>
      <c r="R356" s="27"/>
    </row>
    <row r="357" spans="15:18" x14ac:dyDescent="0.2">
      <c r="O357" s="27"/>
      <c r="P357" s="27"/>
      <c r="Q357" s="27"/>
      <c r="R357" s="27"/>
    </row>
    <row r="358" spans="15:18" x14ac:dyDescent="0.2">
      <c r="O358" s="27"/>
      <c r="P358" s="27"/>
      <c r="Q358" s="27"/>
      <c r="R358" s="27"/>
    </row>
    <row r="359" spans="15:18" x14ac:dyDescent="0.2">
      <c r="O359" s="27"/>
      <c r="P359" s="27"/>
      <c r="Q359" s="27"/>
      <c r="R359" s="27"/>
    </row>
    <row r="360" spans="15:18" x14ac:dyDescent="0.2">
      <c r="O360" s="27"/>
      <c r="P360" s="27"/>
      <c r="Q360" s="27"/>
      <c r="R360" s="27"/>
    </row>
    <row r="361" spans="15:18" x14ac:dyDescent="0.2">
      <c r="O361" s="27"/>
      <c r="P361" s="27"/>
      <c r="Q361" s="27"/>
      <c r="R361" s="27"/>
    </row>
    <row r="362" spans="15:18" x14ac:dyDescent="0.2">
      <c r="O362" s="27"/>
      <c r="P362" s="27"/>
      <c r="Q362" s="27"/>
      <c r="R362" s="27"/>
    </row>
    <row r="363" spans="15:18" x14ac:dyDescent="0.2">
      <c r="O363" s="27"/>
      <c r="P363" s="27"/>
      <c r="Q363" s="27"/>
      <c r="R363" s="27"/>
    </row>
    <row r="364" spans="15:18" x14ac:dyDescent="0.2">
      <c r="O364" s="27"/>
      <c r="P364" s="27"/>
      <c r="Q364" s="27"/>
      <c r="R364" s="27"/>
    </row>
    <row r="365" spans="15:18" x14ac:dyDescent="0.2">
      <c r="O365" s="27"/>
      <c r="P365" s="27"/>
      <c r="Q365" s="27"/>
      <c r="R365" s="27"/>
    </row>
    <row r="366" spans="15:18" x14ac:dyDescent="0.2">
      <c r="O366" s="27"/>
      <c r="P366" s="27"/>
      <c r="Q366" s="27"/>
      <c r="R366" s="27"/>
    </row>
    <row r="367" spans="15:18" x14ac:dyDescent="0.2">
      <c r="O367" s="27"/>
      <c r="P367" s="27"/>
      <c r="Q367" s="27"/>
      <c r="R367" s="27"/>
    </row>
    <row r="368" spans="15:18" x14ac:dyDescent="0.2">
      <c r="O368" s="27"/>
      <c r="P368" s="27"/>
      <c r="Q368" s="27"/>
      <c r="R368" s="27"/>
    </row>
    <row r="369" spans="15:18" x14ac:dyDescent="0.2">
      <c r="O369" s="27"/>
      <c r="P369" s="27"/>
      <c r="Q369" s="27"/>
      <c r="R369" s="27"/>
    </row>
    <row r="370" spans="15:18" x14ac:dyDescent="0.2">
      <c r="O370" s="27"/>
      <c r="P370" s="27"/>
      <c r="Q370" s="27"/>
      <c r="R370" s="27"/>
    </row>
    <row r="371" spans="15:18" x14ac:dyDescent="0.2">
      <c r="O371" s="27"/>
      <c r="P371" s="27"/>
      <c r="Q371" s="27"/>
      <c r="R371" s="27"/>
    </row>
    <row r="372" spans="15:18" x14ac:dyDescent="0.2">
      <c r="O372" s="27"/>
      <c r="P372" s="27"/>
      <c r="Q372" s="27"/>
      <c r="R372" s="27"/>
    </row>
    <row r="373" spans="15:18" x14ac:dyDescent="0.2">
      <c r="O373" s="27"/>
      <c r="P373" s="27"/>
      <c r="Q373" s="27"/>
      <c r="R373" s="27"/>
    </row>
    <row r="374" spans="15:18" x14ac:dyDescent="0.2">
      <c r="O374" s="27"/>
      <c r="P374" s="27"/>
      <c r="Q374" s="27"/>
      <c r="R374" s="27"/>
    </row>
    <row r="375" spans="15:18" x14ac:dyDescent="0.2">
      <c r="O375" s="27"/>
      <c r="P375" s="27"/>
      <c r="Q375" s="27"/>
      <c r="R375" s="27"/>
    </row>
    <row r="376" spans="15:18" x14ac:dyDescent="0.2">
      <c r="O376" s="27"/>
      <c r="P376" s="27"/>
      <c r="Q376" s="27"/>
      <c r="R376" s="27"/>
    </row>
    <row r="377" spans="15:18" x14ac:dyDescent="0.2">
      <c r="O377" s="27"/>
      <c r="P377" s="27"/>
      <c r="Q377" s="27"/>
      <c r="R377" s="27"/>
    </row>
    <row r="378" spans="15:18" x14ac:dyDescent="0.2">
      <c r="O378" s="27"/>
      <c r="P378" s="27"/>
      <c r="Q378" s="27"/>
      <c r="R378" s="27"/>
    </row>
    <row r="379" spans="15:18" x14ac:dyDescent="0.2">
      <c r="O379" s="27"/>
      <c r="P379" s="27"/>
      <c r="Q379" s="27"/>
      <c r="R379" s="27"/>
    </row>
    <row r="380" spans="15:18" x14ac:dyDescent="0.2">
      <c r="O380" s="27"/>
      <c r="P380" s="27"/>
      <c r="Q380" s="27"/>
      <c r="R380" s="27"/>
    </row>
    <row r="381" spans="15:18" x14ac:dyDescent="0.2">
      <c r="O381" s="27"/>
      <c r="P381" s="27"/>
      <c r="Q381" s="27"/>
      <c r="R381" s="27"/>
    </row>
    <row r="382" spans="15:18" x14ac:dyDescent="0.2">
      <c r="O382" s="27"/>
      <c r="P382" s="27"/>
      <c r="Q382" s="27"/>
      <c r="R382" s="27"/>
    </row>
    <row r="383" spans="15:18" x14ac:dyDescent="0.2">
      <c r="O383" s="27"/>
      <c r="P383" s="27"/>
      <c r="Q383" s="27"/>
      <c r="R383" s="27"/>
    </row>
    <row r="384" spans="15:18" x14ac:dyDescent="0.2">
      <c r="O384" s="27"/>
      <c r="P384" s="27"/>
      <c r="Q384" s="27"/>
      <c r="R384" s="27"/>
    </row>
    <row r="385" spans="15:18" x14ac:dyDescent="0.2">
      <c r="O385" s="27"/>
      <c r="P385" s="27"/>
      <c r="Q385" s="27"/>
      <c r="R385" s="27"/>
    </row>
    <row r="386" spans="15:18" x14ac:dyDescent="0.2">
      <c r="O386" s="27"/>
      <c r="P386" s="27"/>
      <c r="Q386" s="27"/>
      <c r="R386" s="27"/>
    </row>
    <row r="387" spans="15:18" x14ac:dyDescent="0.2">
      <c r="O387" s="27"/>
      <c r="P387" s="27"/>
      <c r="Q387" s="27"/>
      <c r="R387" s="27"/>
    </row>
    <row r="388" spans="15:18" x14ac:dyDescent="0.2">
      <c r="O388" s="27"/>
      <c r="P388" s="27"/>
      <c r="Q388" s="27"/>
      <c r="R388" s="27"/>
    </row>
    <row r="389" spans="15:18" x14ac:dyDescent="0.2">
      <c r="O389" s="27"/>
      <c r="P389" s="27"/>
      <c r="Q389" s="27"/>
      <c r="R389" s="27"/>
    </row>
    <row r="390" spans="15:18" x14ac:dyDescent="0.2">
      <c r="O390" s="27"/>
      <c r="P390" s="27"/>
      <c r="Q390" s="27"/>
      <c r="R390" s="27"/>
    </row>
    <row r="391" spans="15:18" x14ac:dyDescent="0.2">
      <c r="O391" s="27"/>
      <c r="P391" s="27"/>
      <c r="Q391" s="27"/>
      <c r="R391" s="27"/>
    </row>
    <row r="392" spans="15:18" x14ac:dyDescent="0.2">
      <c r="O392" s="27"/>
      <c r="P392" s="27"/>
      <c r="Q392" s="27"/>
      <c r="R392" s="27"/>
    </row>
    <row r="393" spans="15:18" x14ac:dyDescent="0.2">
      <c r="O393" s="27"/>
      <c r="P393" s="27"/>
      <c r="Q393" s="27"/>
      <c r="R393" s="27"/>
    </row>
    <row r="394" spans="15:18" x14ac:dyDescent="0.2">
      <c r="O394" s="27"/>
      <c r="P394" s="27"/>
      <c r="Q394" s="27"/>
      <c r="R394" s="27"/>
    </row>
    <row r="395" spans="15:18" x14ac:dyDescent="0.2">
      <c r="O395" s="27"/>
      <c r="P395" s="27"/>
      <c r="Q395" s="27"/>
      <c r="R395" s="27"/>
    </row>
    <row r="396" spans="15:18" x14ac:dyDescent="0.2">
      <c r="O396" s="27"/>
      <c r="P396" s="27"/>
      <c r="Q396" s="27"/>
      <c r="R396" s="27"/>
    </row>
    <row r="397" spans="15:18" x14ac:dyDescent="0.2">
      <c r="O397" s="27"/>
      <c r="P397" s="27"/>
      <c r="Q397" s="27"/>
      <c r="R397" s="27"/>
    </row>
    <row r="398" spans="15:18" x14ac:dyDescent="0.2">
      <c r="O398" s="27"/>
      <c r="P398" s="27"/>
      <c r="Q398" s="27"/>
      <c r="R398" s="27"/>
    </row>
    <row r="399" spans="15:18" x14ac:dyDescent="0.2">
      <c r="O399" s="27"/>
      <c r="P399" s="27"/>
      <c r="Q399" s="27"/>
      <c r="R399" s="27"/>
    </row>
    <row r="400" spans="15:18" x14ac:dyDescent="0.2">
      <c r="O400" s="27"/>
      <c r="P400" s="27"/>
      <c r="Q400" s="27"/>
      <c r="R400" s="27"/>
    </row>
    <row r="401" spans="15:18" x14ac:dyDescent="0.2">
      <c r="O401" s="27"/>
      <c r="P401" s="27"/>
      <c r="Q401" s="27"/>
      <c r="R401" s="27"/>
    </row>
    <row r="402" spans="15:18" x14ac:dyDescent="0.2">
      <c r="O402" s="27"/>
      <c r="P402" s="27"/>
      <c r="Q402" s="27"/>
      <c r="R402" s="27"/>
    </row>
    <row r="403" spans="15:18" x14ac:dyDescent="0.2">
      <c r="O403" s="27"/>
      <c r="P403" s="27"/>
      <c r="Q403" s="27"/>
      <c r="R403" s="27"/>
    </row>
    <row r="404" spans="15:18" x14ac:dyDescent="0.2">
      <c r="O404" s="27"/>
      <c r="P404" s="27"/>
      <c r="Q404" s="27"/>
      <c r="R404" s="27"/>
    </row>
    <row r="405" spans="15:18" x14ac:dyDescent="0.2">
      <c r="O405" s="27"/>
      <c r="P405" s="27"/>
      <c r="Q405" s="27"/>
      <c r="R405" s="27"/>
    </row>
    <row r="406" spans="15:18" x14ac:dyDescent="0.2">
      <c r="O406" s="27"/>
      <c r="P406" s="27"/>
      <c r="Q406" s="27"/>
      <c r="R406" s="27"/>
    </row>
    <row r="407" spans="15:18" x14ac:dyDescent="0.2">
      <c r="O407" s="27"/>
      <c r="P407" s="27"/>
      <c r="Q407" s="27"/>
      <c r="R407" s="27"/>
    </row>
    <row r="408" spans="15:18" x14ac:dyDescent="0.2">
      <c r="O408" s="27"/>
      <c r="P408" s="27"/>
      <c r="Q408" s="27"/>
      <c r="R408" s="27"/>
    </row>
    <row r="409" spans="15:18" x14ac:dyDescent="0.2">
      <c r="O409" s="27"/>
      <c r="P409" s="27"/>
      <c r="Q409" s="27"/>
      <c r="R409" s="27"/>
    </row>
    <row r="410" spans="15:18" x14ac:dyDescent="0.2">
      <c r="O410" s="27"/>
      <c r="P410" s="27"/>
      <c r="Q410" s="27"/>
      <c r="R410" s="27"/>
    </row>
    <row r="411" spans="15:18" x14ac:dyDescent="0.2">
      <c r="O411" s="27"/>
      <c r="P411" s="27"/>
      <c r="Q411" s="27"/>
      <c r="R411" s="27"/>
    </row>
    <row r="412" spans="15:18" x14ac:dyDescent="0.2">
      <c r="O412" s="27"/>
      <c r="P412" s="27"/>
      <c r="Q412" s="27"/>
      <c r="R412" s="27"/>
    </row>
    <row r="413" spans="15:18" x14ac:dyDescent="0.2">
      <c r="O413" s="27"/>
      <c r="P413" s="27"/>
      <c r="Q413" s="27"/>
      <c r="R413" s="27"/>
    </row>
    <row r="414" spans="15:18" x14ac:dyDescent="0.2">
      <c r="O414" s="27"/>
      <c r="P414" s="27"/>
      <c r="Q414" s="27"/>
      <c r="R414" s="27"/>
    </row>
    <row r="415" spans="15:18" x14ac:dyDescent="0.2">
      <c r="O415" s="27"/>
      <c r="P415" s="27"/>
      <c r="Q415" s="27"/>
      <c r="R415" s="27"/>
    </row>
    <row r="416" spans="15:18" x14ac:dyDescent="0.2">
      <c r="O416" s="27"/>
      <c r="P416" s="27"/>
      <c r="Q416" s="27"/>
      <c r="R416" s="27"/>
    </row>
    <row r="417" spans="15:18" x14ac:dyDescent="0.2">
      <c r="O417" s="27"/>
      <c r="P417" s="27"/>
      <c r="Q417" s="27"/>
      <c r="R417" s="27"/>
    </row>
    <row r="418" spans="15:18" x14ac:dyDescent="0.2">
      <c r="O418" s="27"/>
      <c r="P418" s="27"/>
      <c r="Q418" s="27"/>
      <c r="R418" s="27"/>
    </row>
    <row r="419" spans="15:18" x14ac:dyDescent="0.2">
      <c r="O419" s="27"/>
      <c r="P419" s="27"/>
      <c r="Q419" s="27"/>
      <c r="R419" s="27"/>
    </row>
    <row r="420" spans="15:18" x14ac:dyDescent="0.2">
      <c r="O420" s="27"/>
      <c r="P420" s="27"/>
      <c r="Q420" s="27"/>
      <c r="R420" s="27"/>
    </row>
    <row r="421" spans="15:18" x14ac:dyDescent="0.2">
      <c r="O421" s="27"/>
      <c r="P421" s="27"/>
      <c r="Q421" s="27"/>
      <c r="R421" s="27"/>
    </row>
    <row r="422" spans="15:18" x14ac:dyDescent="0.2">
      <c r="O422" s="27"/>
      <c r="P422" s="27"/>
      <c r="Q422" s="27"/>
      <c r="R422" s="27"/>
    </row>
    <row r="423" spans="15:18" x14ac:dyDescent="0.2">
      <c r="O423" s="27"/>
      <c r="P423" s="27"/>
      <c r="Q423" s="27"/>
      <c r="R423" s="27"/>
    </row>
    <row r="424" spans="15:18" x14ac:dyDescent="0.2">
      <c r="O424" s="27"/>
      <c r="P424" s="27"/>
      <c r="Q424" s="27"/>
      <c r="R424" s="27"/>
    </row>
    <row r="425" spans="15:18" x14ac:dyDescent="0.2">
      <c r="O425" s="27"/>
      <c r="P425" s="27"/>
      <c r="Q425" s="27"/>
      <c r="R425" s="27"/>
    </row>
    <row r="426" spans="15:18" x14ac:dyDescent="0.2">
      <c r="O426" s="27"/>
      <c r="P426" s="27"/>
      <c r="Q426" s="27"/>
      <c r="R426" s="27"/>
    </row>
    <row r="427" spans="15:18" x14ac:dyDescent="0.2">
      <c r="O427" s="27"/>
      <c r="P427" s="27"/>
      <c r="Q427" s="27"/>
      <c r="R427" s="27"/>
    </row>
    <row r="428" spans="15:18" x14ac:dyDescent="0.2">
      <c r="O428" s="27"/>
      <c r="P428" s="27"/>
      <c r="Q428" s="27"/>
      <c r="R428" s="27"/>
    </row>
    <row r="429" spans="15:18" x14ac:dyDescent="0.2">
      <c r="O429" s="27"/>
      <c r="P429" s="27"/>
      <c r="Q429" s="27"/>
      <c r="R429" s="27"/>
    </row>
    <row r="430" spans="15:18" x14ac:dyDescent="0.2">
      <c r="O430" s="27"/>
      <c r="P430" s="27"/>
      <c r="Q430" s="27"/>
      <c r="R430" s="27"/>
    </row>
    <row r="431" spans="15:18" x14ac:dyDescent="0.2">
      <c r="O431" s="27"/>
      <c r="P431" s="27"/>
      <c r="Q431" s="27"/>
      <c r="R431" s="27"/>
    </row>
    <row r="432" spans="15:18" x14ac:dyDescent="0.2">
      <c r="O432" s="27"/>
      <c r="P432" s="27"/>
      <c r="Q432" s="27"/>
      <c r="R432" s="27"/>
    </row>
    <row r="433" spans="15:18" x14ac:dyDescent="0.2">
      <c r="O433" s="27"/>
      <c r="P433" s="27"/>
      <c r="Q433" s="27"/>
      <c r="R433" s="27"/>
    </row>
    <row r="434" spans="15:18" x14ac:dyDescent="0.2">
      <c r="O434" s="27"/>
      <c r="P434" s="27"/>
      <c r="Q434" s="27"/>
      <c r="R434" s="27"/>
    </row>
    <row r="435" spans="15:18" x14ac:dyDescent="0.2">
      <c r="O435" s="27"/>
      <c r="P435" s="27"/>
      <c r="Q435" s="27"/>
      <c r="R435" s="27"/>
    </row>
    <row r="436" spans="15:18" x14ac:dyDescent="0.2">
      <c r="O436" s="27"/>
      <c r="P436" s="27"/>
      <c r="Q436" s="27"/>
      <c r="R436" s="27"/>
    </row>
    <row r="437" spans="15:18" x14ac:dyDescent="0.2">
      <c r="O437" s="27"/>
      <c r="P437" s="27"/>
      <c r="Q437" s="27"/>
      <c r="R437" s="27"/>
    </row>
    <row r="438" spans="15:18" x14ac:dyDescent="0.2">
      <c r="O438" s="27"/>
      <c r="P438" s="27"/>
      <c r="Q438" s="27"/>
      <c r="R438" s="27"/>
    </row>
    <row r="439" spans="15:18" x14ac:dyDescent="0.2">
      <c r="O439" s="27"/>
      <c r="P439" s="27"/>
      <c r="Q439" s="27"/>
      <c r="R439" s="27"/>
    </row>
    <row r="440" spans="15:18" x14ac:dyDescent="0.2">
      <c r="O440" s="27"/>
      <c r="P440" s="27"/>
      <c r="Q440" s="27"/>
      <c r="R440" s="27"/>
    </row>
    <row r="441" spans="15:18" x14ac:dyDescent="0.2">
      <c r="O441" s="27"/>
      <c r="P441" s="27"/>
      <c r="Q441" s="27"/>
      <c r="R441" s="27"/>
    </row>
    <row r="442" spans="15:18" x14ac:dyDescent="0.2">
      <c r="O442" s="27"/>
      <c r="P442" s="27"/>
      <c r="Q442" s="27"/>
      <c r="R442" s="27"/>
    </row>
    <row r="443" spans="15:18" x14ac:dyDescent="0.2">
      <c r="O443" s="27"/>
      <c r="P443" s="27"/>
      <c r="Q443" s="27"/>
      <c r="R443" s="27"/>
    </row>
    <row r="444" spans="15:18" x14ac:dyDescent="0.2">
      <c r="O444" s="27"/>
      <c r="P444" s="27"/>
      <c r="Q444" s="27"/>
      <c r="R444" s="27"/>
    </row>
    <row r="445" spans="15:18" x14ac:dyDescent="0.2">
      <c r="O445" s="27"/>
      <c r="P445" s="27"/>
      <c r="Q445" s="27"/>
      <c r="R445" s="27"/>
    </row>
    <row r="446" spans="15:18" x14ac:dyDescent="0.2">
      <c r="O446" s="27"/>
      <c r="P446" s="27"/>
      <c r="Q446" s="27"/>
      <c r="R446" s="27"/>
    </row>
    <row r="447" spans="15:18" x14ac:dyDescent="0.2">
      <c r="O447" s="27"/>
      <c r="P447" s="27"/>
      <c r="Q447" s="27"/>
      <c r="R447" s="27"/>
    </row>
    <row r="448" spans="15:18" x14ac:dyDescent="0.2">
      <c r="O448" s="27"/>
      <c r="P448" s="27"/>
      <c r="Q448" s="27"/>
      <c r="R448" s="27"/>
    </row>
    <row r="449" spans="15:18" x14ac:dyDescent="0.2">
      <c r="O449" s="27"/>
      <c r="P449" s="27"/>
      <c r="Q449" s="27"/>
      <c r="R449" s="27"/>
    </row>
    <row r="450" spans="15:18" x14ac:dyDescent="0.2">
      <c r="O450" s="27"/>
      <c r="P450" s="27"/>
      <c r="Q450" s="27"/>
      <c r="R450" s="27"/>
    </row>
    <row r="451" spans="15:18" x14ac:dyDescent="0.2">
      <c r="O451" s="27"/>
      <c r="P451" s="27"/>
      <c r="Q451" s="27"/>
      <c r="R451" s="27"/>
    </row>
    <row r="452" spans="15:18" x14ac:dyDescent="0.2">
      <c r="O452" s="27"/>
      <c r="P452" s="27"/>
      <c r="Q452" s="27"/>
      <c r="R452" s="27"/>
    </row>
    <row r="453" spans="15:18" x14ac:dyDescent="0.2">
      <c r="O453" s="27"/>
      <c r="P453" s="27"/>
      <c r="Q453" s="27"/>
      <c r="R453" s="27"/>
    </row>
    <row r="454" spans="15:18" x14ac:dyDescent="0.2">
      <c r="O454" s="27"/>
      <c r="P454" s="27"/>
      <c r="Q454" s="27"/>
      <c r="R454" s="27"/>
    </row>
    <row r="455" spans="15:18" x14ac:dyDescent="0.2">
      <c r="O455" s="27"/>
      <c r="P455" s="27"/>
      <c r="Q455" s="27"/>
      <c r="R455" s="27"/>
    </row>
    <row r="456" spans="15:18" x14ac:dyDescent="0.2">
      <c r="O456" s="27"/>
      <c r="P456" s="27"/>
      <c r="Q456" s="27"/>
      <c r="R456" s="27"/>
    </row>
    <row r="457" spans="15:18" x14ac:dyDescent="0.2">
      <c r="O457" s="27"/>
      <c r="P457" s="27"/>
      <c r="Q457" s="27"/>
      <c r="R457" s="27"/>
    </row>
    <row r="458" spans="15:18" x14ac:dyDescent="0.2">
      <c r="O458" s="27"/>
      <c r="P458" s="27"/>
      <c r="Q458" s="27"/>
      <c r="R458" s="27"/>
    </row>
    <row r="459" spans="15:18" x14ac:dyDescent="0.2">
      <c r="O459" s="27"/>
      <c r="P459" s="27"/>
      <c r="Q459" s="27"/>
      <c r="R459" s="27"/>
    </row>
    <row r="460" spans="15:18" x14ac:dyDescent="0.2">
      <c r="O460" s="27"/>
      <c r="P460" s="27"/>
      <c r="Q460" s="27"/>
      <c r="R460" s="27"/>
    </row>
    <row r="461" spans="15:18" x14ac:dyDescent="0.2">
      <c r="O461" s="27"/>
      <c r="P461" s="27"/>
      <c r="Q461" s="27"/>
      <c r="R461" s="27"/>
    </row>
    <row r="462" spans="15:18" x14ac:dyDescent="0.2">
      <c r="O462" s="27"/>
      <c r="P462" s="27"/>
      <c r="Q462" s="27"/>
      <c r="R462" s="27"/>
    </row>
    <row r="463" spans="15:18" x14ac:dyDescent="0.2">
      <c r="O463" s="27"/>
      <c r="P463" s="27"/>
      <c r="Q463" s="27"/>
      <c r="R463" s="27"/>
    </row>
    <row r="464" spans="15:18" x14ac:dyDescent="0.2">
      <c r="O464" s="27"/>
      <c r="P464" s="27"/>
      <c r="Q464" s="27"/>
      <c r="R464" s="27"/>
    </row>
    <row r="465" spans="15:18" x14ac:dyDescent="0.2">
      <c r="O465" s="27"/>
      <c r="P465" s="27"/>
      <c r="Q465" s="27"/>
      <c r="R465" s="27"/>
    </row>
    <row r="466" spans="15:18" x14ac:dyDescent="0.2">
      <c r="O466" s="27"/>
      <c r="P466" s="27"/>
      <c r="Q466" s="27"/>
      <c r="R466" s="27"/>
    </row>
    <row r="467" spans="15:18" x14ac:dyDescent="0.2">
      <c r="O467" s="27"/>
      <c r="P467" s="27"/>
      <c r="Q467" s="27"/>
      <c r="R467" s="27"/>
    </row>
    <row r="468" spans="15:18" x14ac:dyDescent="0.2">
      <c r="O468" s="27"/>
      <c r="P468" s="27"/>
      <c r="Q468" s="27"/>
      <c r="R468" s="27"/>
    </row>
    <row r="469" spans="15:18" x14ac:dyDescent="0.2">
      <c r="O469" s="27"/>
      <c r="P469" s="27"/>
      <c r="Q469" s="27"/>
      <c r="R469" s="27"/>
    </row>
    <row r="470" spans="15:18" x14ac:dyDescent="0.2">
      <c r="O470" s="27"/>
      <c r="P470" s="27"/>
      <c r="Q470" s="27"/>
      <c r="R470" s="27"/>
    </row>
    <row r="471" spans="15:18" x14ac:dyDescent="0.2">
      <c r="O471" s="27"/>
      <c r="P471" s="27"/>
      <c r="Q471" s="27"/>
      <c r="R471" s="27"/>
    </row>
    <row r="472" spans="15:18" x14ac:dyDescent="0.2">
      <c r="O472" s="27"/>
      <c r="P472" s="27"/>
      <c r="Q472" s="27"/>
      <c r="R472" s="27"/>
    </row>
    <row r="473" spans="15:18" x14ac:dyDescent="0.2">
      <c r="O473" s="27"/>
      <c r="P473" s="27"/>
      <c r="Q473" s="27"/>
      <c r="R473" s="27"/>
    </row>
    <row r="474" spans="15:18" x14ac:dyDescent="0.2">
      <c r="O474" s="27"/>
      <c r="P474" s="27"/>
      <c r="Q474" s="27"/>
      <c r="R474" s="27"/>
    </row>
    <row r="475" spans="15:18" x14ac:dyDescent="0.2">
      <c r="O475" s="27"/>
      <c r="P475" s="27"/>
      <c r="Q475" s="27"/>
      <c r="R475" s="27"/>
    </row>
    <row r="476" spans="15:18" x14ac:dyDescent="0.2">
      <c r="O476" s="27"/>
      <c r="P476" s="27"/>
      <c r="Q476" s="27"/>
      <c r="R476" s="27"/>
    </row>
    <row r="477" spans="15:18" x14ac:dyDescent="0.2">
      <c r="O477" s="27"/>
      <c r="P477" s="27"/>
      <c r="Q477" s="27"/>
      <c r="R477" s="27"/>
    </row>
    <row r="478" spans="15:18" x14ac:dyDescent="0.2">
      <c r="O478" s="27"/>
      <c r="P478" s="27"/>
      <c r="Q478" s="27"/>
      <c r="R478" s="27"/>
    </row>
    <row r="479" spans="15:18" x14ac:dyDescent="0.2">
      <c r="O479" s="27"/>
      <c r="P479" s="27"/>
      <c r="Q479" s="27"/>
      <c r="R479" s="27"/>
    </row>
    <row r="480" spans="15:18" x14ac:dyDescent="0.2">
      <c r="O480" s="27"/>
      <c r="P480" s="27"/>
      <c r="Q480" s="27"/>
      <c r="R480" s="27"/>
    </row>
    <row r="481" spans="15:18" x14ac:dyDescent="0.2">
      <c r="O481" s="27"/>
      <c r="P481" s="27"/>
      <c r="Q481" s="27"/>
      <c r="R481" s="27"/>
    </row>
    <row r="482" spans="15:18" x14ac:dyDescent="0.2">
      <c r="O482" s="27"/>
      <c r="P482" s="27"/>
      <c r="Q482" s="27"/>
      <c r="R482" s="27"/>
    </row>
    <row r="483" spans="15:18" x14ac:dyDescent="0.2">
      <c r="O483" s="27"/>
      <c r="P483" s="27"/>
      <c r="Q483" s="27"/>
      <c r="R483" s="27"/>
    </row>
    <row r="484" spans="15:18" x14ac:dyDescent="0.2">
      <c r="O484" s="27"/>
      <c r="P484" s="27"/>
      <c r="Q484" s="27"/>
      <c r="R484" s="27"/>
    </row>
    <row r="485" spans="15:18" x14ac:dyDescent="0.2">
      <c r="O485" s="27"/>
      <c r="P485" s="27"/>
      <c r="Q485" s="27"/>
      <c r="R485" s="27"/>
    </row>
    <row r="486" spans="15:18" x14ac:dyDescent="0.2">
      <c r="O486" s="27"/>
      <c r="P486" s="27"/>
      <c r="Q486" s="27"/>
      <c r="R486" s="27"/>
    </row>
    <row r="487" spans="15:18" x14ac:dyDescent="0.2">
      <c r="O487" s="27"/>
      <c r="P487" s="27"/>
      <c r="Q487" s="27"/>
      <c r="R487" s="27"/>
    </row>
    <row r="488" spans="15:18" x14ac:dyDescent="0.2">
      <c r="O488" s="27"/>
      <c r="P488" s="27"/>
      <c r="Q488" s="27"/>
      <c r="R488" s="27"/>
    </row>
    <row r="489" spans="15:18" x14ac:dyDescent="0.2">
      <c r="O489" s="27"/>
      <c r="P489" s="27"/>
      <c r="Q489" s="27"/>
      <c r="R489" s="27"/>
    </row>
    <row r="490" spans="15:18" x14ac:dyDescent="0.2">
      <c r="O490" s="27"/>
      <c r="P490" s="27"/>
      <c r="Q490" s="27"/>
      <c r="R490" s="27"/>
    </row>
    <row r="491" spans="15:18" x14ac:dyDescent="0.2">
      <c r="O491" s="27"/>
      <c r="P491" s="27"/>
      <c r="Q491" s="27"/>
      <c r="R491" s="27"/>
    </row>
    <row r="492" spans="15:18" x14ac:dyDescent="0.2">
      <c r="O492" s="27"/>
      <c r="P492" s="27"/>
      <c r="Q492" s="27"/>
      <c r="R492" s="27"/>
    </row>
    <row r="493" spans="15:18" x14ac:dyDescent="0.2">
      <c r="O493" s="27"/>
      <c r="P493" s="27"/>
      <c r="Q493" s="27"/>
      <c r="R493" s="27"/>
    </row>
    <row r="494" spans="15:18" x14ac:dyDescent="0.2">
      <c r="O494" s="27"/>
      <c r="P494" s="27"/>
      <c r="Q494" s="27"/>
      <c r="R494" s="27"/>
    </row>
    <row r="495" spans="15:18" x14ac:dyDescent="0.2">
      <c r="O495" s="27"/>
      <c r="P495" s="27"/>
      <c r="Q495" s="27"/>
      <c r="R495" s="27"/>
    </row>
    <row r="496" spans="15:18" x14ac:dyDescent="0.2">
      <c r="O496" s="27"/>
      <c r="P496" s="27"/>
      <c r="Q496" s="27"/>
      <c r="R496" s="27"/>
    </row>
    <row r="497" spans="15:18" x14ac:dyDescent="0.2">
      <c r="O497" s="27"/>
      <c r="P497" s="27"/>
      <c r="Q497" s="27"/>
      <c r="R497" s="27"/>
    </row>
    <row r="498" spans="15:18" x14ac:dyDescent="0.2">
      <c r="O498" s="27"/>
      <c r="P498" s="27"/>
      <c r="Q498" s="27"/>
      <c r="R498" s="27"/>
    </row>
    <row r="499" spans="15:18" x14ac:dyDescent="0.2">
      <c r="O499" s="27"/>
      <c r="P499" s="27"/>
      <c r="Q499" s="27"/>
      <c r="R499" s="27"/>
    </row>
    <row r="500" spans="15:18" x14ac:dyDescent="0.2">
      <c r="O500" s="27"/>
      <c r="P500" s="27"/>
      <c r="Q500" s="27"/>
      <c r="R500" s="27"/>
    </row>
    <row r="501" spans="15:18" x14ac:dyDescent="0.2">
      <c r="O501" s="27"/>
      <c r="P501" s="27"/>
      <c r="Q501" s="27"/>
      <c r="R501" s="27"/>
    </row>
    <row r="502" spans="15:18" x14ac:dyDescent="0.2">
      <c r="O502" s="27"/>
      <c r="P502" s="27"/>
      <c r="Q502" s="27"/>
      <c r="R502" s="27"/>
    </row>
    <row r="503" spans="15:18" x14ac:dyDescent="0.2">
      <c r="O503" s="27"/>
      <c r="P503" s="27"/>
      <c r="Q503" s="27"/>
      <c r="R503" s="27"/>
    </row>
    <row r="504" spans="15:18" x14ac:dyDescent="0.2">
      <c r="O504" s="27"/>
      <c r="P504" s="27"/>
      <c r="Q504" s="27"/>
      <c r="R504" s="27"/>
    </row>
    <row r="505" spans="15:18" x14ac:dyDescent="0.2">
      <c r="O505" s="27"/>
      <c r="P505" s="27"/>
      <c r="Q505" s="27"/>
      <c r="R505" s="27"/>
    </row>
    <row r="506" spans="15:18" x14ac:dyDescent="0.2">
      <c r="O506" s="27"/>
      <c r="P506" s="27"/>
      <c r="Q506" s="27"/>
      <c r="R506" s="27"/>
    </row>
    <row r="507" spans="15:18" x14ac:dyDescent="0.2">
      <c r="O507" s="27"/>
      <c r="P507" s="27"/>
      <c r="Q507" s="27"/>
      <c r="R507" s="27"/>
    </row>
    <row r="508" spans="15:18" x14ac:dyDescent="0.2">
      <c r="O508" s="27"/>
      <c r="P508" s="27"/>
      <c r="Q508" s="27"/>
      <c r="R508" s="27"/>
    </row>
    <row r="509" spans="15:18" x14ac:dyDescent="0.2">
      <c r="O509" s="27"/>
      <c r="P509" s="27"/>
      <c r="Q509" s="27"/>
      <c r="R509" s="27"/>
    </row>
    <row r="510" spans="15:18" x14ac:dyDescent="0.2">
      <c r="O510" s="27"/>
      <c r="P510" s="27"/>
      <c r="Q510" s="27"/>
      <c r="R510" s="27"/>
    </row>
    <row r="511" spans="15:18" x14ac:dyDescent="0.2">
      <c r="O511" s="27"/>
      <c r="P511" s="27"/>
      <c r="Q511" s="27"/>
      <c r="R511" s="27"/>
    </row>
    <row r="512" spans="15:18" x14ac:dyDescent="0.2">
      <c r="O512" s="27"/>
      <c r="P512" s="27"/>
      <c r="Q512" s="27"/>
      <c r="R512" s="27"/>
    </row>
    <row r="513" spans="15:18" x14ac:dyDescent="0.2">
      <c r="O513" s="27"/>
      <c r="P513" s="27"/>
      <c r="Q513" s="27"/>
      <c r="R513" s="27"/>
    </row>
    <row r="514" spans="15:18" x14ac:dyDescent="0.2">
      <c r="O514" s="27"/>
      <c r="P514" s="27"/>
      <c r="Q514" s="27"/>
      <c r="R514" s="27"/>
    </row>
    <row r="515" spans="15:18" x14ac:dyDescent="0.2">
      <c r="O515" s="27"/>
      <c r="P515" s="27"/>
      <c r="Q515" s="27"/>
      <c r="R515" s="27"/>
    </row>
    <row r="516" spans="15:18" x14ac:dyDescent="0.2">
      <c r="O516" s="27"/>
      <c r="P516" s="27"/>
      <c r="Q516" s="27"/>
      <c r="R516" s="27"/>
    </row>
    <row r="517" spans="15:18" x14ac:dyDescent="0.2">
      <c r="O517" s="27"/>
      <c r="P517" s="27"/>
      <c r="Q517" s="27"/>
      <c r="R517" s="27"/>
    </row>
    <row r="518" spans="15:18" x14ac:dyDescent="0.2">
      <c r="O518" s="27"/>
      <c r="P518" s="27"/>
      <c r="Q518" s="27"/>
      <c r="R518" s="27"/>
    </row>
    <row r="519" spans="15:18" x14ac:dyDescent="0.2">
      <c r="O519" s="27"/>
      <c r="P519" s="27"/>
      <c r="Q519" s="27"/>
      <c r="R519" s="27"/>
    </row>
    <row r="520" spans="15:18" x14ac:dyDescent="0.2">
      <c r="O520" s="27"/>
      <c r="P520" s="27"/>
      <c r="Q520" s="27"/>
      <c r="R520" s="27"/>
    </row>
    <row r="521" spans="15:18" x14ac:dyDescent="0.2">
      <c r="O521" s="27"/>
      <c r="P521" s="27"/>
      <c r="Q521" s="27"/>
      <c r="R521" s="27"/>
    </row>
    <row r="522" spans="15:18" x14ac:dyDescent="0.2">
      <c r="O522" s="27"/>
      <c r="P522" s="27"/>
      <c r="Q522" s="27"/>
      <c r="R522" s="27"/>
    </row>
    <row r="523" spans="15:18" x14ac:dyDescent="0.2">
      <c r="O523" s="27"/>
      <c r="P523" s="27"/>
      <c r="Q523" s="27"/>
      <c r="R523" s="27"/>
    </row>
    <row r="524" spans="15:18" x14ac:dyDescent="0.2">
      <c r="O524" s="27"/>
      <c r="P524" s="27"/>
      <c r="Q524" s="27"/>
      <c r="R524" s="27"/>
    </row>
    <row r="525" spans="15:18" x14ac:dyDescent="0.2">
      <c r="O525" s="27"/>
      <c r="P525" s="27"/>
      <c r="Q525" s="27"/>
      <c r="R525" s="27"/>
    </row>
    <row r="526" spans="15:18" x14ac:dyDescent="0.2">
      <c r="O526" s="27"/>
      <c r="P526" s="27"/>
      <c r="Q526" s="27"/>
      <c r="R526" s="27"/>
    </row>
    <row r="527" spans="15:18" x14ac:dyDescent="0.2">
      <c r="O527" s="27"/>
      <c r="P527" s="27"/>
      <c r="Q527" s="27"/>
      <c r="R527" s="27"/>
    </row>
    <row r="528" spans="15:18" x14ac:dyDescent="0.2">
      <c r="O528" s="27"/>
      <c r="P528" s="27"/>
      <c r="Q528" s="27"/>
      <c r="R528" s="27"/>
    </row>
    <row r="529" spans="15:18" x14ac:dyDescent="0.2">
      <c r="O529" s="27"/>
      <c r="P529" s="27"/>
      <c r="Q529" s="27"/>
      <c r="R529" s="27"/>
    </row>
    <row r="530" spans="15:18" x14ac:dyDescent="0.2">
      <c r="O530" s="27"/>
      <c r="P530" s="27"/>
      <c r="Q530" s="27"/>
      <c r="R530" s="27"/>
    </row>
    <row r="531" spans="15:18" x14ac:dyDescent="0.2">
      <c r="O531" s="27"/>
      <c r="P531" s="27"/>
      <c r="Q531" s="27"/>
      <c r="R531" s="27"/>
    </row>
    <row r="532" spans="15:18" x14ac:dyDescent="0.2">
      <c r="O532" s="27"/>
      <c r="P532" s="27"/>
      <c r="Q532" s="27"/>
      <c r="R532" s="27"/>
    </row>
    <row r="533" spans="15:18" x14ac:dyDescent="0.2">
      <c r="O533" s="27"/>
      <c r="P533" s="27"/>
      <c r="Q533" s="27"/>
      <c r="R533" s="27"/>
    </row>
    <row r="534" spans="15:18" x14ac:dyDescent="0.2">
      <c r="O534" s="27"/>
      <c r="P534" s="27"/>
      <c r="Q534" s="27"/>
      <c r="R534" s="27"/>
    </row>
    <row r="535" spans="15:18" x14ac:dyDescent="0.2">
      <c r="O535" s="27"/>
      <c r="P535" s="27"/>
      <c r="Q535" s="27"/>
      <c r="R535" s="27"/>
    </row>
    <row r="536" spans="15:18" x14ac:dyDescent="0.2">
      <c r="O536" s="27"/>
      <c r="P536" s="27"/>
      <c r="Q536" s="27"/>
      <c r="R536" s="27"/>
    </row>
    <row r="537" spans="15:18" x14ac:dyDescent="0.2">
      <c r="O537" s="27"/>
      <c r="P537" s="27"/>
      <c r="Q537" s="27"/>
      <c r="R537" s="27"/>
    </row>
    <row r="538" spans="15:18" x14ac:dyDescent="0.2">
      <c r="O538" s="27"/>
      <c r="P538" s="27"/>
      <c r="Q538" s="27"/>
      <c r="R538" s="27"/>
    </row>
    <row r="539" spans="15:18" x14ac:dyDescent="0.2">
      <c r="O539" s="27"/>
      <c r="P539" s="27"/>
      <c r="Q539" s="27"/>
      <c r="R539" s="27"/>
    </row>
    <row r="540" spans="15:18" x14ac:dyDescent="0.2">
      <c r="O540" s="27"/>
      <c r="P540" s="27"/>
      <c r="Q540" s="27"/>
      <c r="R540" s="27"/>
    </row>
    <row r="541" spans="15:18" x14ac:dyDescent="0.2">
      <c r="O541" s="27"/>
      <c r="P541" s="27"/>
      <c r="Q541" s="27"/>
      <c r="R541" s="27"/>
    </row>
    <row r="542" spans="15:18" x14ac:dyDescent="0.2">
      <c r="O542" s="27"/>
      <c r="P542" s="27"/>
      <c r="Q542" s="27"/>
      <c r="R542" s="27"/>
    </row>
    <row r="543" spans="15:18" x14ac:dyDescent="0.2">
      <c r="O543" s="27"/>
      <c r="P543" s="27"/>
      <c r="Q543" s="27"/>
      <c r="R543" s="27"/>
    </row>
    <row r="544" spans="15:18" x14ac:dyDescent="0.2">
      <c r="O544" s="27"/>
      <c r="P544" s="27"/>
      <c r="Q544" s="27"/>
      <c r="R544" s="27"/>
    </row>
    <row r="545" spans="15:18" x14ac:dyDescent="0.2">
      <c r="O545" s="27"/>
      <c r="P545" s="27"/>
      <c r="Q545" s="27"/>
      <c r="R545" s="27"/>
    </row>
    <row r="546" spans="15:18" x14ac:dyDescent="0.2">
      <c r="O546" s="27"/>
      <c r="P546" s="27"/>
      <c r="Q546" s="27"/>
      <c r="R546" s="27"/>
    </row>
    <row r="547" spans="15:18" x14ac:dyDescent="0.2">
      <c r="O547" s="27"/>
      <c r="P547" s="27"/>
      <c r="Q547" s="27"/>
      <c r="R547" s="27"/>
    </row>
    <row r="548" spans="15:18" x14ac:dyDescent="0.2">
      <c r="O548" s="27"/>
      <c r="P548" s="27"/>
      <c r="Q548" s="27"/>
      <c r="R548" s="27"/>
    </row>
    <row r="549" spans="15:18" x14ac:dyDescent="0.2">
      <c r="O549" s="27"/>
      <c r="P549" s="27"/>
      <c r="Q549" s="27"/>
      <c r="R549" s="27"/>
    </row>
    <row r="550" spans="15:18" x14ac:dyDescent="0.2">
      <c r="O550" s="27"/>
      <c r="P550" s="27"/>
      <c r="Q550" s="27"/>
      <c r="R550" s="27"/>
    </row>
    <row r="551" spans="15:18" x14ac:dyDescent="0.2">
      <c r="O551" s="27"/>
      <c r="P551" s="27"/>
      <c r="Q551" s="27"/>
      <c r="R551" s="27"/>
    </row>
    <row r="552" spans="15:18" x14ac:dyDescent="0.2">
      <c r="O552" s="27"/>
      <c r="P552" s="27"/>
      <c r="Q552" s="27"/>
      <c r="R552" s="27"/>
    </row>
    <row r="553" spans="15:18" x14ac:dyDescent="0.2">
      <c r="O553" s="27"/>
      <c r="P553" s="27"/>
      <c r="Q553" s="27"/>
      <c r="R553" s="27"/>
    </row>
    <row r="554" spans="15:18" x14ac:dyDescent="0.2">
      <c r="O554" s="27"/>
      <c r="P554" s="27"/>
      <c r="Q554" s="27"/>
      <c r="R554" s="27"/>
    </row>
    <row r="555" spans="15:18" x14ac:dyDescent="0.2">
      <c r="O555" s="27"/>
      <c r="P555" s="27"/>
      <c r="Q555" s="27"/>
      <c r="R555" s="27"/>
    </row>
    <row r="556" spans="15:18" x14ac:dyDescent="0.2">
      <c r="O556" s="27"/>
      <c r="P556" s="27"/>
      <c r="Q556" s="27"/>
      <c r="R556" s="27"/>
    </row>
    <row r="557" spans="15:18" x14ac:dyDescent="0.2">
      <c r="O557" s="27"/>
      <c r="P557" s="27"/>
      <c r="Q557" s="27"/>
      <c r="R557" s="27"/>
    </row>
    <row r="558" spans="15:18" x14ac:dyDescent="0.2">
      <c r="O558" s="27"/>
      <c r="P558" s="27"/>
      <c r="Q558" s="27"/>
      <c r="R558" s="27"/>
    </row>
    <row r="559" spans="15:18" x14ac:dyDescent="0.2">
      <c r="O559" s="27"/>
      <c r="P559" s="27"/>
      <c r="Q559" s="27"/>
      <c r="R559" s="27"/>
    </row>
    <row r="560" spans="15:18" x14ac:dyDescent="0.2">
      <c r="O560" s="27"/>
      <c r="P560" s="27"/>
      <c r="Q560" s="27"/>
      <c r="R560" s="27"/>
    </row>
    <row r="561" spans="15:18" x14ac:dyDescent="0.2">
      <c r="O561" s="27"/>
      <c r="P561" s="27"/>
      <c r="Q561" s="27"/>
      <c r="R561" s="27"/>
    </row>
    <row r="562" spans="15:18" x14ac:dyDescent="0.2">
      <c r="O562" s="27"/>
      <c r="P562" s="27"/>
      <c r="Q562" s="27"/>
      <c r="R562" s="27"/>
    </row>
    <row r="563" spans="15:18" x14ac:dyDescent="0.2">
      <c r="O563" s="27"/>
      <c r="P563" s="27"/>
      <c r="Q563" s="27"/>
      <c r="R563" s="27"/>
    </row>
    <row r="564" spans="15:18" x14ac:dyDescent="0.2">
      <c r="O564" s="27"/>
      <c r="P564" s="27"/>
      <c r="Q564" s="27"/>
      <c r="R564" s="27"/>
    </row>
    <row r="565" spans="15:18" x14ac:dyDescent="0.2">
      <c r="O565" s="27"/>
      <c r="P565" s="27"/>
      <c r="Q565" s="27"/>
      <c r="R565" s="27"/>
    </row>
    <row r="566" spans="15:18" x14ac:dyDescent="0.2">
      <c r="O566" s="27"/>
      <c r="P566" s="27"/>
      <c r="Q566" s="27"/>
      <c r="R566" s="27"/>
    </row>
    <row r="567" spans="15:18" x14ac:dyDescent="0.2">
      <c r="O567" s="27"/>
      <c r="P567" s="27"/>
      <c r="Q567" s="27"/>
      <c r="R567" s="27"/>
    </row>
    <row r="568" spans="15:18" x14ac:dyDescent="0.2">
      <c r="O568" s="27"/>
      <c r="P568" s="27"/>
      <c r="Q568" s="27"/>
      <c r="R568" s="27"/>
    </row>
    <row r="569" spans="15:18" x14ac:dyDescent="0.2">
      <c r="O569" s="27"/>
      <c r="P569" s="27"/>
      <c r="Q569" s="27"/>
      <c r="R569" s="27"/>
    </row>
    <row r="570" spans="15:18" x14ac:dyDescent="0.2">
      <c r="O570" s="27"/>
      <c r="P570" s="27"/>
      <c r="Q570" s="27"/>
      <c r="R570" s="27"/>
    </row>
    <row r="571" spans="15:18" x14ac:dyDescent="0.2">
      <c r="O571" s="27"/>
      <c r="P571" s="27"/>
      <c r="Q571" s="27"/>
      <c r="R571" s="27"/>
    </row>
    <row r="572" spans="15:18" x14ac:dyDescent="0.2">
      <c r="O572" s="27"/>
      <c r="P572" s="27"/>
      <c r="Q572" s="27"/>
      <c r="R572" s="27"/>
    </row>
    <row r="573" spans="15:18" x14ac:dyDescent="0.2">
      <c r="O573" s="27"/>
      <c r="P573" s="27"/>
      <c r="Q573" s="27"/>
      <c r="R573" s="27"/>
    </row>
    <row r="574" spans="15:18" x14ac:dyDescent="0.2">
      <c r="O574" s="27"/>
      <c r="P574" s="27"/>
      <c r="Q574" s="27"/>
      <c r="R574" s="27"/>
    </row>
    <row r="575" spans="15:18" x14ac:dyDescent="0.2">
      <c r="O575" s="27"/>
      <c r="P575" s="27"/>
      <c r="Q575" s="27"/>
      <c r="R575" s="27"/>
    </row>
    <row r="576" spans="15:18" x14ac:dyDescent="0.2">
      <c r="O576" s="27"/>
      <c r="P576" s="27"/>
      <c r="Q576" s="27"/>
      <c r="R576" s="27"/>
    </row>
    <row r="577" spans="15:18" x14ac:dyDescent="0.2">
      <c r="O577" s="27"/>
      <c r="P577" s="27"/>
      <c r="Q577" s="27"/>
      <c r="R577" s="27"/>
    </row>
    <row r="578" spans="15:18" x14ac:dyDescent="0.2">
      <c r="O578" s="27"/>
      <c r="P578" s="27"/>
      <c r="Q578" s="27"/>
      <c r="R578" s="27"/>
    </row>
    <row r="579" spans="15:18" x14ac:dyDescent="0.2">
      <c r="O579" s="27"/>
      <c r="P579" s="27"/>
      <c r="Q579" s="27"/>
      <c r="R579" s="27"/>
    </row>
    <row r="580" spans="15:18" x14ac:dyDescent="0.2">
      <c r="O580" s="27"/>
      <c r="P580" s="27"/>
      <c r="Q580" s="27"/>
      <c r="R580" s="27"/>
    </row>
    <row r="581" spans="15:18" x14ac:dyDescent="0.2">
      <c r="O581" s="27"/>
      <c r="P581" s="27"/>
      <c r="Q581" s="27"/>
      <c r="R581" s="27"/>
    </row>
    <row r="582" spans="15:18" x14ac:dyDescent="0.2">
      <c r="O582" s="27"/>
      <c r="P582" s="27"/>
      <c r="Q582" s="27"/>
      <c r="R582" s="27"/>
    </row>
    <row r="583" spans="15:18" x14ac:dyDescent="0.2">
      <c r="O583" s="27"/>
      <c r="P583" s="27"/>
      <c r="Q583" s="27"/>
      <c r="R583" s="27"/>
    </row>
    <row r="584" spans="15:18" x14ac:dyDescent="0.2">
      <c r="O584" s="27"/>
      <c r="P584" s="27"/>
      <c r="Q584" s="27"/>
      <c r="R584" s="27"/>
    </row>
    <row r="585" spans="15:18" x14ac:dyDescent="0.2">
      <c r="O585" s="27"/>
      <c r="P585" s="27"/>
      <c r="Q585" s="27"/>
      <c r="R585" s="27"/>
    </row>
    <row r="586" spans="15:18" x14ac:dyDescent="0.2">
      <c r="O586" s="27"/>
      <c r="P586" s="27"/>
      <c r="Q586" s="27"/>
      <c r="R586" s="27"/>
    </row>
    <row r="587" spans="15:18" x14ac:dyDescent="0.2">
      <c r="O587" s="27"/>
      <c r="P587" s="27"/>
      <c r="Q587" s="27"/>
      <c r="R587" s="27"/>
    </row>
    <row r="588" spans="15:18" x14ac:dyDescent="0.2">
      <c r="O588" s="27"/>
      <c r="P588" s="27"/>
      <c r="Q588" s="27"/>
      <c r="R588" s="27"/>
    </row>
    <row r="589" spans="15:18" x14ac:dyDescent="0.2">
      <c r="O589" s="27"/>
      <c r="P589" s="27"/>
      <c r="Q589" s="27"/>
      <c r="R589" s="27"/>
    </row>
    <row r="590" spans="15:18" x14ac:dyDescent="0.2">
      <c r="O590" s="27"/>
      <c r="P590" s="27"/>
      <c r="Q590" s="27"/>
      <c r="R590" s="27"/>
    </row>
    <row r="591" spans="15:18" x14ac:dyDescent="0.2">
      <c r="O591" s="27"/>
      <c r="P591" s="27"/>
      <c r="Q591" s="27"/>
      <c r="R591" s="27"/>
    </row>
    <row r="592" spans="15:18" x14ac:dyDescent="0.2">
      <c r="O592" s="27"/>
      <c r="P592" s="27"/>
      <c r="Q592" s="27"/>
      <c r="R592" s="27"/>
    </row>
    <row r="593" spans="15:18" x14ac:dyDescent="0.2">
      <c r="O593" s="27"/>
      <c r="P593" s="27"/>
      <c r="Q593" s="27"/>
      <c r="R593" s="27"/>
    </row>
    <row r="594" spans="15:18" x14ac:dyDescent="0.2">
      <c r="O594" s="27"/>
      <c r="P594" s="27"/>
      <c r="Q594" s="27"/>
      <c r="R594" s="27"/>
    </row>
    <row r="595" spans="15:18" x14ac:dyDescent="0.2">
      <c r="O595" s="27"/>
      <c r="P595" s="27"/>
      <c r="Q595" s="27"/>
      <c r="R595" s="27"/>
    </row>
    <row r="596" spans="15:18" x14ac:dyDescent="0.2">
      <c r="O596" s="27"/>
      <c r="P596" s="27"/>
      <c r="Q596" s="27"/>
      <c r="R596" s="27"/>
    </row>
    <row r="597" spans="15:18" x14ac:dyDescent="0.2">
      <c r="O597" s="27"/>
      <c r="P597" s="27"/>
      <c r="Q597" s="27"/>
      <c r="R597" s="27"/>
    </row>
    <row r="598" spans="15:18" x14ac:dyDescent="0.2">
      <c r="O598" s="27"/>
      <c r="P598" s="27"/>
      <c r="Q598" s="27"/>
      <c r="R598" s="27"/>
    </row>
    <row r="599" spans="15:18" x14ac:dyDescent="0.2">
      <c r="O599" s="27"/>
      <c r="P599" s="27"/>
      <c r="Q599" s="27"/>
      <c r="R599" s="27"/>
    </row>
    <row r="600" spans="15:18" x14ac:dyDescent="0.2">
      <c r="O600" s="27"/>
      <c r="P600" s="27"/>
      <c r="Q600" s="27"/>
      <c r="R600" s="27"/>
    </row>
    <row r="601" spans="15:18" x14ac:dyDescent="0.2">
      <c r="O601" s="27"/>
      <c r="P601" s="27"/>
      <c r="Q601" s="27"/>
      <c r="R601" s="27"/>
    </row>
    <row r="602" spans="15:18" x14ac:dyDescent="0.2">
      <c r="O602" s="27"/>
      <c r="P602" s="27"/>
      <c r="Q602" s="27"/>
      <c r="R602" s="27"/>
    </row>
    <row r="603" spans="15:18" x14ac:dyDescent="0.2">
      <c r="O603" s="27"/>
      <c r="P603" s="27"/>
      <c r="Q603" s="27"/>
      <c r="R603" s="27"/>
    </row>
    <row r="604" spans="15:18" x14ac:dyDescent="0.2">
      <c r="O604" s="27"/>
      <c r="P604" s="27"/>
      <c r="Q604" s="27"/>
      <c r="R604" s="27"/>
    </row>
    <row r="605" spans="15:18" x14ac:dyDescent="0.2">
      <c r="O605" s="27"/>
      <c r="P605" s="27"/>
      <c r="Q605" s="27"/>
      <c r="R605" s="27"/>
    </row>
    <row r="606" spans="15:18" x14ac:dyDescent="0.2">
      <c r="O606" s="27"/>
      <c r="P606" s="27"/>
      <c r="Q606" s="27"/>
      <c r="R606" s="27"/>
    </row>
    <row r="607" spans="15:18" x14ac:dyDescent="0.2">
      <c r="O607" s="27"/>
      <c r="P607" s="27"/>
      <c r="Q607" s="27"/>
      <c r="R607" s="27"/>
    </row>
    <row r="608" spans="15:18" x14ac:dyDescent="0.2">
      <c r="O608" s="27"/>
      <c r="P608" s="27"/>
      <c r="Q608" s="27"/>
      <c r="R608" s="27"/>
    </row>
    <row r="609" spans="15:18" x14ac:dyDescent="0.2">
      <c r="O609" s="27"/>
      <c r="P609" s="27"/>
      <c r="Q609" s="27"/>
      <c r="R609" s="27"/>
    </row>
    <row r="610" spans="15:18" x14ac:dyDescent="0.2">
      <c r="O610" s="27"/>
      <c r="P610" s="27"/>
      <c r="Q610" s="27"/>
      <c r="R610" s="27"/>
    </row>
    <row r="611" spans="15:18" x14ac:dyDescent="0.2">
      <c r="O611" s="27"/>
      <c r="P611" s="27"/>
      <c r="Q611" s="27"/>
      <c r="R611" s="27"/>
    </row>
    <row r="612" spans="15:18" x14ac:dyDescent="0.2">
      <c r="O612" s="27"/>
      <c r="P612" s="27"/>
      <c r="Q612" s="27"/>
      <c r="R612" s="27"/>
    </row>
    <row r="613" spans="15:18" x14ac:dyDescent="0.2">
      <c r="O613" s="27"/>
      <c r="P613" s="27"/>
      <c r="Q613" s="27"/>
      <c r="R613" s="27"/>
    </row>
    <row r="614" spans="15:18" x14ac:dyDescent="0.2">
      <c r="O614" s="27"/>
      <c r="P614" s="27"/>
      <c r="Q614" s="27"/>
      <c r="R614" s="27"/>
    </row>
    <row r="615" spans="15:18" x14ac:dyDescent="0.2">
      <c r="O615" s="27"/>
      <c r="P615" s="27"/>
      <c r="Q615" s="27"/>
      <c r="R615" s="27"/>
    </row>
    <row r="616" spans="15:18" x14ac:dyDescent="0.2">
      <c r="O616" s="27"/>
      <c r="P616" s="27"/>
      <c r="Q616" s="27"/>
      <c r="R616" s="27"/>
    </row>
    <row r="617" spans="15:18" x14ac:dyDescent="0.2">
      <c r="O617" s="27"/>
      <c r="P617" s="27"/>
      <c r="Q617" s="27"/>
      <c r="R617" s="27"/>
    </row>
    <row r="618" spans="15:18" x14ac:dyDescent="0.2">
      <c r="O618" s="27"/>
      <c r="P618" s="27"/>
      <c r="Q618" s="27"/>
      <c r="R618" s="27"/>
    </row>
    <row r="619" spans="15:18" x14ac:dyDescent="0.2">
      <c r="O619" s="27"/>
      <c r="P619" s="27"/>
      <c r="Q619" s="27"/>
      <c r="R619" s="27"/>
    </row>
    <row r="620" spans="15:18" x14ac:dyDescent="0.2">
      <c r="O620" s="27"/>
      <c r="P620" s="27"/>
      <c r="Q620" s="27"/>
      <c r="R620" s="27"/>
    </row>
    <row r="621" spans="15:18" x14ac:dyDescent="0.2">
      <c r="O621" s="27"/>
      <c r="P621" s="27"/>
      <c r="Q621" s="27"/>
      <c r="R621" s="27"/>
    </row>
    <row r="622" spans="15:18" x14ac:dyDescent="0.2">
      <c r="O622" s="27"/>
      <c r="P622" s="27"/>
      <c r="Q622" s="27"/>
      <c r="R622" s="27"/>
    </row>
    <row r="623" spans="15:18" x14ac:dyDescent="0.2">
      <c r="O623" s="27"/>
      <c r="P623" s="27"/>
      <c r="Q623" s="27"/>
      <c r="R623" s="27"/>
    </row>
    <row r="624" spans="15:18" x14ac:dyDescent="0.2">
      <c r="O624" s="27"/>
      <c r="P624" s="27"/>
      <c r="Q624" s="27"/>
      <c r="R624" s="27"/>
    </row>
    <row r="625" spans="15:18" x14ac:dyDescent="0.2">
      <c r="O625" s="27"/>
      <c r="P625" s="27"/>
      <c r="Q625" s="27"/>
      <c r="R625" s="27"/>
    </row>
    <row r="626" spans="15:18" x14ac:dyDescent="0.2">
      <c r="O626" s="27"/>
      <c r="P626" s="27"/>
      <c r="Q626" s="27"/>
      <c r="R626" s="27"/>
    </row>
    <row r="627" spans="15:18" x14ac:dyDescent="0.2">
      <c r="O627" s="27"/>
      <c r="P627" s="27"/>
      <c r="Q627" s="27"/>
      <c r="R627" s="27"/>
    </row>
    <row r="628" spans="15:18" x14ac:dyDescent="0.2">
      <c r="O628" s="27"/>
      <c r="P628" s="27"/>
      <c r="Q628" s="27"/>
      <c r="R628" s="27"/>
    </row>
    <row r="629" spans="15:18" x14ac:dyDescent="0.2">
      <c r="O629" s="27"/>
      <c r="P629" s="27"/>
      <c r="Q629" s="27"/>
      <c r="R629" s="27"/>
    </row>
    <row r="630" spans="15:18" x14ac:dyDescent="0.2">
      <c r="O630" s="27"/>
      <c r="P630" s="27"/>
      <c r="Q630" s="27"/>
      <c r="R630" s="27"/>
    </row>
    <row r="631" spans="15:18" x14ac:dyDescent="0.2">
      <c r="O631" s="27"/>
      <c r="P631" s="27"/>
      <c r="Q631" s="27"/>
      <c r="R631" s="27"/>
    </row>
    <row r="632" spans="15:18" x14ac:dyDescent="0.2">
      <c r="O632" s="27"/>
      <c r="P632" s="27"/>
      <c r="Q632" s="27"/>
      <c r="R632" s="27"/>
    </row>
    <row r="633" spans="15:18" x14ac:dyDescent="0.2">
      <c r="O633" s="27"/>
      <c r="P633" s="27"/>
      <c r="Q633" s="27"/>
      <c r="R633" s="27"/>
    </row>
    <row r="634" spans="15:18" x14ac:dyDescent="0.2">
      <c r="O634" s="27"/>
      <c r="P634" s="27"/>
      <c r="Q634" s="27"/>
      <c r="R634" s="27"/>
    </row>
    <row r="635" spans="15:18" x14ac:dyDescent="0.2">
      <c r="O635" s="27"/>
      <c r="P635" s="27"/>
      <c r="Q635" s="27"/>
      <c r="R635" s="27"/>
    </row>
    <row r="636" spans="15:18" x14ac:dyDescent="0.2">
      <c r="O636" s="27"/>
      <c r="P636" s="27"/>
      <c r="Q636" s="27"/>
      <c r="R636" s="27"/>
    </row>
    <row r="637" spans="15:18" x14ac:dyDescent="0.2">
      <c r="O637" s="27"/>
      <c r="P637" s="27"/>
      <c r="Q637" s="27"/>
      <c r="R637" s="27"/>
    </row>
    <row r="638" spans="15:18" x14ac:dyDescent="0.2">
      <c r="O638" s="27"/>
      <c r="P638" s="27"/>
      <c r="Q638" s="27"/>
      <c r="R638" s="27"/>
    </row>
    <row r="639" spans="15:18" x14ac:dyDescent="0.2">
      <c r="O639" s="27"/>
      <c r="P639" s="27"/>
      <c r="Q639" s="27"/>
      <c r="R639" s="27"/>
    </row>
    <row r="640" spans="15:18" x14ac:dyDescent="0.2">
      <c r="O640" s="27"/>
      <c r="P640" s="27"/>
      <c r="Q640" s="27"/>
      <c r="R640" s="27"/>
    </row>
    <row r="641" spans="15:18" x14ac:dyDescent="0.2">
      <c r="O641" s="27"/>
      <c r="P641" s="27"/>
      <c r="Q641" s="27"/>
      <c r="R641" s="27"/>
    </row>
    <row r="642" spans="15:18" x14ac:dyDescent="0.2">
      <c r="O642" s="27"/>
      <c r="P642" s="27"/>
      <c r="Q642" s="27"/>
      <c r="R642" s="27"/>
    </row>
    <row r="643" spans="15:18" x14ac:dyDescent="0.2">
      <c r="O643" s="27"/>
      <c r="P643" s="27"/>
      <c r="Q643" s="27"/>
      <c r="R643" s="27"/>
    </row>
    <row r="644" spans="15:18" x14ac:dyDescent="0.2">
      <c r="O644" s="27"/>
      <c r="P644" s="27"/>
      <c r="Q644" s="27"/>
      <c r="R644" s="27"/>
    </row>
    <row r="645" spans="15:18" x14ac:dyDescent="0.2">
      <c r="O645" s="27"/>
      <c r="P645" s="27"/>
      <c r="Q645" s="27"/>
      <c r="R645" s="27"/>
    </row>
    <row r="646" spans="15:18" x14ac:dyDescent="0.2">
      <c r="O646" s="27"/>
      <c r="P646" s="27"/>
      <c r="Q646" s="27"/>
      <c r="R646" s="27"/>
    </row>
    <row r="647" spans="15:18" x14ac:dyDescent="0.2">
      <c r="O647" s="27"/>
      <c r="P647" s="27"/>
      <c r="Q647" s="27"/>
      <c r="R647" s="27"/>
    </row>
    <row r="648" spans="15:18" x14ac:dyDescent="0.2">
      <c r="O648" s="27"/>
      <c r="P648" s="27"/>
      <c r="Q648" s="27"/>
      <c r="R648" s="27"/>
    </row>
    <row r="649" spans="15:18" x14ac:dyDescent="0.2">
      <c r="O649" s="27"/>
      <c r="P649" s="27"/>
      <c r="Q649" s="27"/>
      <c r="R649" s="27"/>
    </row>
    <row r="650" spans="15:18" x14ac:dyDescent="0.2">
      <c r="O650" s="27"/>
      <c r="P650" s="27"/>
      <c r="Q650" s="27"/>
      <c r="R650" s="27"/>
    </row>
    <row r="651" spans="15:18" x14ac:dyDescent="0.2">
      <c r="O651" s="27"/>
      <c r="P651" s="27"/>
      <c r="Q651" s="27"/>
      <c r="R651" s="27"/>
    </row>
    <row r="652" spans="15:18" x14ac:dyDescent="0.2">
      <c r="O652" s="27"/>
      <c r="P652" s="27"/>
      <c r="Q652" s="27"/>
      <c r="R652" s="27"/>
    </row>
    <row r="653" spans="15:18" x14ac:dyDescent="0.2">
      <c r="O653" s="27"/>
      <c r="P653" s="27"/>
      <c r="Q653" s="27"/>
      <c r="R653" s="27"/>
    </row>
    <row r="654" spans="15:18" x14ac:dyDescent="0.2">
      <c r="O654" s="27"/>
      <c r="P654" s="27"/>
      <c r="Q654" s="27"/>
      <c r="R654" s="27"/>
    </row>
    <row r="655" spans="15:18" x14ac:dyDescent="0.2">
      <c r="O655" s="27"/>
      <c r="P655" s="27"/>
      <c r="Q655" s="27"/>
      <c r="R655" s="27"/>
    </row>
    <row r="656" spans="15:18" x14ac:dyDescent="0.2">
      <c r="O656" s="27"/>
      <c r="P656" s="27"/>
      <c r="Q656" s="27"/>
      <c r="R656" s="27"/>
    </row>
    <row r="657" spans="15:18" x14ac:dyDescent="0.2">
      <c r="O657" s="27"/>
      <c r="P657" s="27"/>
      <c r="Q657" s="27"/>
      <c r="R657" s="27"/>
    </row>
    <row r="658" spans="15:18" x14ac:dyDescent="0.2">
      <c r="O658" s="27"/>
      <c r="P658" s="27"/>
      <c r="Q658" s="27"/>
      <c r="R658" s="27"/>
    </row>
    <row r="659" spans="15:18" x14ac:dyDescent="0.2">
      <c r="O659" s="27"/>
      <c r="P659" s="27"/>
      <c r="Q659" s="27"/>
      <c r="R659" s="27"/>
    </row>
    <row r="660" spans="15:18" x14ac:dyDescent="0.2">
      <c r="O660" s="27"/>
      <c r="P660" s="27"/>
      <c r="Q660" s="27"/>
      <c r="R660" s="27"/>
    </row>
    <row r="661" spans="15:18" x14ac:dyDescent="0.2">
      <c r="O661" s="27"/>
      <c r="P661" s="27"/>
      <c r="Q661" s="27"/>
      <c r="R661" s="27"/>
    </row>
    <row r="662" spans="15:18" x14ac:dyDescent="0.2">
      <c r="O662" s="27"/>
      <c r="P662" s="27"/>
      <c r="Q662" s="27"/>
      <c r="R662" s="27"/>
    </row>
    <row r="663" spans="15:18" x14ac:dyDescent="0.2">
      <c r="O663" s="27"/>
      <c r="P663" s="27"/>
      <c r="Q663" s="27"/>
      <c r="R663" s="27"/>
    </row>
    <row r="664" spans="15:18" x14ac:dyDescent="0.2">
      <c r="O664" s="27"/>
      <c r="P664" s="27"/>
      <c r="Q664" s="27"/>
      <c r="R664" s="27"/>
    </row>
    <row r="665" spans="15:18" x14ac:dyDescent="0.2">
      <c r="O665" s="27"/>
      <c r="P665" s="27"/>
      <c r="Q665" s="27"/>
      <c r="R665" s="27"/>
    </row>
    <row r="666" spans="15:18" x14ac:dyDescent="0.2">
      <c r="O666" s="27"/>
      <c r="P666" s="27"/>
      <c r="Q666" s="27"/>
      <c r="R666" s="27"/>
    </row>
    <row r="667" spans="15:18" x14ac:dyDescent="0.2">
      <c r="O667" s="27"/>
      <c r="P667" s="27"/>
      <c r="Q667" s="27"/>
      <c r="R667" s="27"/>
    </row>
    <row r="668" spans="15:18" x14ac:dyDescent="0.2">
      <c r="O668" s="27"/>
      <c r="P668" s="27"/>
      <c r="Q668" s="27"/>
      <c r="R668" s="27"/>
    </row>
    <row r="669" spans="15:18" x14ac:dyDescent="0.2">
      <c r="O669" s="27"/>
      <c r="P669" s="27"/>
      <c r="Q669" s="27"/>
      <c r="R669" s="27"/>
    </row>
    <row r="670" spans="15:18" x14ac:dyDescent="0.2">
      <c r="O670" s="27"/>
      <c r="P670" s="27"/>
      <c r="Q670" s="27"/>
      <c r="R670" s="27"/>
    </row>
    <row r="671" spans="15:18" x14ac:dyDescent="0.2">
      <c r="O671" s="27"/>
      <c r="P671" s="27"/>
      <c r="Q671" s="27"/>
      <c r="R671" s="27"/>
    </row>
    <row r="672" spans="15:18" x14ac:dyDescent="0.2">
      <c r="O672" s="27"/>
      <c r="P672" s="27"/>
      <c r="Q672" s="27"/>
      <c r="R672" s="27"/>
    </row>
    <row r="673" spans="15:18" x14ac:dyDescent="0.2">
      <c r="O673" s="27"/>
      <c r="P673" s="27"/>
      <c r="Q673" s="27"/>
      <c r="R673" s="27"/>
    </row>
    <row r="674" spans="15:18" x14ac:dyDescent="0.2">
      <c r="O674" s="27"/>
      <c r="P674" s="27"/>
      <c r="Q674" s="27"/>
      <c r="R674" s="27"/>
    </row>
    <row r="675" spans="15:18" x14ac:dyDescent="0.2">
      <c r="O675" s="27"/>
      <c r="P675" s="27"/>
      <c r="Q675" s="27"/>
      <c r="R675" s="27"/>
    </row>
    <row r="676" spans="15:18" x14ac:dyDescent="0.2">
      <c r="O676" s="27"/>
      <c r="P676" s="27"/>
      <c r="Q676" s="27"/>
      <c r="R676" s="27"/>
    </row>
    <row r="677" spans="15:18" x14ac:dyDescent="0.2">
      <c r="O677" s="27"/>
      <c r="P677" s="27"/>
      <c r="Q677" s="27"/>
      <c r="R677" s="27"/>
    </row>
    <row r="678" spans="15:18" x14ac:dyDescent="0.2">
      <c r="O678" s="27"/>
      <c r="P678" s="27"/>
      <c r="Q678" s="27"/>
      <c r="R678" s="27"/>
    </row>
    <row r="679" spans="15:18" x14ac:dyDescent="0.2">
      <c r="O679" s="27"/>
      <c r="P679" s="27"/>
      <c r="Q679" s="27"/>
      <c r="R679" s="27"/>
    </row>
    <row r="680" spans="15:18" x14ac:dyDescent="0.2">
      <c r="O680" s="27"/>
      <c r="P680" s="27"/>
      <c r="Q680" s="27"/>
      <c r="R680" s="27"/>
    </row>
    <row r="681" spans="15:18" x14ac:dyDescent="0.2">
      <c r="O681" s="27"/>
      <c r="P681" s="27"/>
      <c r="Q681" s="27"/>
      <c r="R681" s="27"/>
    </row>
    <row r="682" spans="15:18" x14ac:dyDescent="0.2">
      <c r="O682" s="27"/>
      <c r="P682" s="27"/>
      <c r="Q682" s="27"/>
      <c r="R682" s="27"/>
    </row>
    <row r="683" spans="15:18" x14ac:dyDescent="0.2">
      <c r="O683" s="27"/>
      <c r="P683" s="27"/>
      <c r="Q683" s="27"/>
      <c r="R683" s="27"/>
    </row>
    <row r="684" spans="15:18" x14ac:dyDescent="0.2">
      <c r="O684" s="27"/>
      <c r="P684" s="27"/>
      <c r="Q684" s="27"/>
      <c r="R684" s="27"/>
    </row>
    <row r="685" spans="15:18" x14ac:dyDescent="0.2">
      <c r="O685" s="27"/>
      <c r="P685" s="27"/>
      <c r="Q685" s="27"/>
      <c r="R685" s="27"/>
    </row>
    <row r="686" spans="15:18" x14ac:dyDescent="0.2">
      <c r="O686" s="27"/>
      <c r="P686" s="27"/>
      <c r="Q686" s="27"/>
      <c r="R686" s="27"/>
    </row>
    <row r="687" spans="15:18" x14ac:dyDescent="0.2">
      <c r="O687" s="27"/>
      <c r="P687" s="27"/>
      <c r="Q687" s="27"/>
      <c r="R687" s="27"/>
    </row>
    <row r="688" spans="15:18" x14ac:dyDescent="0.2">
      <c r="O688" s="27"/>
      <c r="P688" s="27"/>
      <c r="Q688" s="27"/>
      <c r="R688" s="27"/>
    </row>
    <row r="689" spans="15:18" x14ac:dyDescent="0.2">
      <c r="O689" s="27"/>
      <c r="P689" s="27"/>
      <c r="Q689" s="27"/>
      <c r="R689" s="27"/>
    </row>
    <row r="690" spans="15:18" x14ac:dyDescent="0.2">
      <c r="O690" s="27"/>
      <c r="P690" s="27"/>
      <c r="Q690" s="27"/>
      <c r="R690" s="27"/>
    </row>
    <row r="691" spans="15:18" x14ac:dyDescent="0.2">
      <c r="O691" s="27"/>
      <c r="P691" s="27"/>
      <c r="Q691" s="27"/>
      <c r="R691" s="27"/>
    </row>
    <row r="692" spans="15:18" x14ac:dyDescent="0.2">
      <c r="O692" s="27"/>
      <c r="P692" s="27"/>
      <c r="Q692" s="27"/>
      <c r="R692" s="27"/>
    </row>
    <row r="693" spans="15:18" x14ac:dyDescent="0.2">
      <c r="O693" s="27"/>
      <c r="P693" s="27"/>
      <c r="Q693" s="27"/>
      <c r="R693" s="27"/>
    </row>
    <row r="694" spans="15:18" x14ac:dyDescent="0.2">
      <c r="O694" s="27"/>
      <c r="P694" s="27"/>
      <c r="Q694" s="27"/>
      <c r="R694" s="27"/>
    </row>
    <row r="695" spans="15:18" x14ac:dyDescent="0.2">
      <c r="O695" s="27"/>
      <c r="P695" s="27"/>
      <c r="Q695" s="27"/>
      <c r="R695" s="27"/>
    </row>
    <row r="696" spans="15:18" x14ac:dyDescent="0.2">
      <c r="O696" s="27"/>
      <c r="P696" s="27"/>
      <c r="Q696" s="27"/>
      <c r="R696" s="27"/>
    </row>
    <row r="697" spans="15:18" x14ac:dyDescent="0.2">
      <c r="O697" s="27"/>
      <c r="P697" s="27"/>
      <c r="Q697" s="27"/>
      <c r="R697" s="27"/>
    </row>
    <row r="698" spans="15:18" x14ac:dyDescent="0.2">
      <c r="O698" s="27"/>
      <c r="P698" s="27"/>
      <c r="Q698" s="27"/>
      <c r="R698" s="27"/>
    </row>
    <row r="699" spans="15:18" x14ac:dyDescent="0.2">
      <c r="O699" s="27"/>
      <c r="P699" s="27"/>
      <c r="Q699" s="27"/>
      <c r="R699" s="27"/>
    </row>
    <row r="700" spans="15:18" x14ac:dyDescent="0.2">
      <c r="O700" s="27"/>
      <c r="P700" s="27"/>
      <c r="Q700" s="27"/>
      <c r="R700" s="27"/>
    </row>
    <row r="701" spans="15:18" x14ac:dyDescent="0.2">
      <c r="O701" s="27"/>
      <c r="P701" s="27"/>
      <c r="Q701" s="27"/>
      <c r="R701" s="27"/>
    </row>
    <row r="702" spans="15:18" x14ac:dyDescent="0.2">
      <c r="O702" s="27"/>
      <c r="P702" s="27"/>
      <c r="Q702" s="27"/>
      <c r="R702" s="27"/>
    </row>
    <row r="703" spans="15:18" x14ac:dyDescent="0.2">
      <c r="O703" s="27"/>
      <c r="P703" s="27"/>
      <c r="Q703" s="27"/>
      <c r="R703" s="27"/>
    </row>
    <row r="704" spans="15:18" x14ac:dyDescent="0.2">
      <c r="O704" s="27"/>
      <c r="P704" s="27"/>
      <c r="Q704" s="27"/>
      <c r="R704" s="27"/>
    </row>
    <row r="705" spans="15:18" x14ac:dyDescent="0.2">
      <c r="O705" s="27"/>
      <c r="P705" s="27"/>
      <c r="Q705" s="27"/>
      <c r="R705" s="27"/>
    </row>
    <row r="706" spans="15:18" x14ac:dyDescent="0.2">
      <c r="O706" s="27"/>
      <c r="P706" s="27"/>
      <c r="Q706" s="27"/>
      <c r="R706" s="27"/>
    </row>
    <row r="707" spans="15:18" x14ac:dyDescent="0.2">
      <c r="O707" s="27"/>
      <c r="P707" s="27"/>
      <c r="Q707" s="27"/>
      <c r="R707" s="27"/>
    </row>
    <row r="708" spans="15:18" x14ac:dyDescent="0.2">
      <c r="O708" s="27"/>
      <c r="P708" s="27"/>
      <c r="Q708" s="27"/>
      <c r="R708" s="27"/>
    </row>
    <row r="709" spans="15:18" x14ac:dyDescent="0.2">
      <c r="O709" s="27"/>
      <c r="P709" s="27"/>
      <c r="Q709" s="27"/>
      <c r="R709" s="27"/>
    </row>
    <row r="710" spans="15:18" x14ac:dyDescent="0.2">
      <c r="O710" s="27"/>
      <c r="P710" s="27"/>
      <c r="Q710" s="27"/>
      <c r="R710" s="27"/>
    </row>
    <row r="711" spans="15:18" x14ac:dyDescent="0.2">
      <c r="O711" s="27"/>
      <c r="P711" s="27"/>
      <c r="Q711" s="27"/>
      <c r="R711" s="27"/>
    </row>
    <row r="712" spans="15:18" x14ac:dyDescent="0.2">
      <c r="O712" s="27"/>
      <c r="P712" s="27"/>
      <c r="Q712" s="27"/>
      <c r="R712" s="27"/>
    </row>
    <row r="713" spans="15:18" x14ac:dyDescent="0.2">
      <c r="O713" s="27"/>
      <c r="P713" s="27"/>
      <c r="Q713" s="27"/>
      <c r="R713" s="27"/>
    </row>
    <row r="714" spans="15:18" x14ac:dyDescent="0.2">
      <c r="O714" s="27"/>
      <c r="P714" s="27"/>
      <c r="Q714" s="27"/>
      <c r="R714" s="27"/>
    </row>
  </sheetData>
  <mergeCells count="172">
    <mergeCell ref="B52:C52"/>
    <mergeCell ref="B99:C99"/>
    <mergeCell ref="B100:C100"/>
    <mergeCell ref="B101:C101"/>
    <mergeCell ref="B78:C78"/>
    <mergeCell ref="B85:C85"/>
    <mergeCell ref="B79:C79"/>
    <mergeCell ref="B80:C80"/>
    <mergeCell ref="B81:C81"/>
    <mergeCell ref="B82:C82"/>
    <mergeCell ref="B83:C83"/>
    <mergeCell ref="B84:C84"/>
    <mergeCell ref="Q3:Q5"/>
    <mergeCell ref="B21:C21"/>
    <mergeCell ref="B22:C22"/>
    <mergeCell ref="B41:C41"/>
    <mergeCell ref="B17:C17"/>
    <mergeCell ref="B19:C19"/>
    <mergeCell ref="B24:C24"/>
    <mergeCell ref="F57:F58"/>
    <mergeCell ref="G57:G58"/>
    <mergeCell ref="H57:H58"/>
    <mergeCell ref="B23:C23"/>
    <mergeCell ref="B26:C26"/>
    <mergeCell ref="B30:C30"/>
    <mergeCell ref="B25:C25"/>
    <mergeCell ref="B33:C33"/>
    <mergeCell ref="B40:C40"/>
    <mergeCell ref="B44:C44"/>
    <mergeCell ref="B45:C45"/>
    <mergeCell ref="B46:C46"/>
    <mergeCell ref="B47:C47"/>
    <mergeCell ref="B48:C48"/>
    <mergeCell ref="C6:D6"/>
    <mergeCell ref="E6:E9"/>
    <mergeCell ref="I57:I58"/>
    <mergeCell ref="A90:A91"/>
    <mergeCell ref="B90:C91"/>
    <mergeCell ref="D90:D91"/>
    <mergeCell ref="F90:F91"/>
    <mergeCell ref="G90:G91"/>
    <mergeCell ref="B87:C87"/>
    <mergeCell ref="B60:C60"/>
    <mergeCell ref="B16:C16"/>
    <mergeCell ref="B69:C69"/>
    <mergeCell ref="B62:C62"/>
    <mergeCell ref="B71:C71"/>
    <mergeCell ref="B72:C72"/>
    <mergeCell ref="B73:C73"/>
    <mergeCell ref="B49:C49"/>
    <mergeCell ref="B50:C50"/>
    <mergeCell ref="B51:C51"/>
    <mergeCell ref="B75:C75"/>
    <mergeCell ref="B76:C76"/>
    <mergeCell ref="B42:C42"/>
    <mergeCell ref="B43:C43"/>
    <mergeCell ref="B68:C68"/>
    <mergeCell ref="B77:C77"/>
    <mergeCell ref="B74:C74"/>
    <mergeCell ref="E89:E91"/>
    <mergeCell ref="A2:N2"/>
    <mergeCell ref="D87:E87"/>
    <mergeCell ref="B32:C32"/>
    <mergeCell ref="B27:C27"/>
    <mergeCell ref="B29:C29"/>
    <mergeCell ref="B28:C28"/>
    <mergeCell ref="B10:C10"/>
    <mergeCell ref="B11:C11"/>
    <mergeCell ref="B12:C12"/>
    <mergeCell ref="B13:C13"/>
    <mergeCell ref="B14:C14"/>
    <mergeCell ref="B54:C54"/>
    <mergeCell ref="B34:C34"/>
    <mergeCell ref="B15:C15"/>
    <mergeCell ref="B35:C35"/>
    <mergeCell ref="B63:C63"/>
    <mergeCell ref="B36:C36"/>
    <mergeCell ref="B38:C38"/>
    <mergeCell ref="B53:C53"/>
    <mergeCell ref="D54:E54"/>
    <mergeCell ref="B39:C39"/>
    <mergeCell ref="A6:A9"/>
    <mergeCell ref="B31:C31"/>
    <mergeCell ref="B37:C37"/>
    <mergeCell ref="T4:T5"/>
    <mergeCell ref="U4:U5"/>
    <mergeCell ref="S3:U3"/>
    <mergeCell ref="V3:V5"/>
    <mergeCell ref="A4:A5"/>
    <mergeCell ref="B4:C5"/>
    <mergeCell ref="D4:D5"/>
    <mergeCell ref="F4:F5"/>
    <mergeCell ref="G4:G5"/>
    <mergeCell ref="H4:H5"/>
    <mergeCell ref="I4:I5"/>
    <mergeCell ref="J4:J5"/>
    <mergeCell ref="R3:R5"/>
    <mergeCell ref="S4:S5"/>
    <mergeCell ref="A3:D3"/>
    <mergeCell ref="E3:E5"/>
    <mergeCell ref="F3:J3"/>
    <mergeCell ref="K3:N3"/>
    <mergeCell ref="P3:P5"/>
    <mergeCell ref="K4:K5"/>
    <mergeCell ref="L4:L5"/>
    <mergeCell ref="M4:M5"/>
    <mergeCell ref="N4:N5"/>
    <mergeCell ref="O3:O5"/>
    <mergeCell ref="H90:H91"/>
    <mergeCell ref="B67:C67"/>
    <mergeCell ref="I90:I91"/>
    <mergeCell ref="U90:U91"/>
    <mergeCell ref="V90:V91"/>
    <mergeCell ref="P89:P91"/>
    <mergeCell ref="S89:U89"/>
    <mergeCell ref="K89:N89"/>
    <mergeCell ref="K90:K91"/>
    <mergeCell ref="L90:L91"/>
    <mergeCell ref="M90:M91"/>
    <mergeCell ref="N90:N91"/>
    <mergeCell ref="R89:R91"/>
    <mergeCell ref="T90:T91"/>
    <mergeCell ref="S90:S91"/>
    <mergeCell ref="O89:O91"/>
    <mergeCell ref="S57:S58"/>
    <mergeCell ref="P56:P58"/>
    <mergeCell ref="O56:O58"/>
    <mergeCell ref="O105:P105"/>
    <mergeCell ref="O87:P87"/>
    <mergeCell ref="B96:C96"/>
    <mergeCell ref="B64:C64"/>
    <mergeCell ref="F89:J89"/>
    <mergeCell ref="B95:C95"/>
    <mergeCell ref="B97:C97"/>
    <mergeCell ref="B61:C61"/>
    <mergeCell ref="B98:C98"/>
    <mergeCell ref="B93:C93"/>
    <mergeCell ref="B94:C94"/>
    <mergeCell ref="D103:E103"/>
    <mergeCell ref="D105:E105"/>
    <mergeCell ref="O103:P103"/>
    <mergeCell ref="B105:C105"/>
    <mergeCell ref="B92:C92"/>
    <mergeCell ref="B103:C103"/>
    <mergeCell ref="B65:C65"/>
    <mergeCell ref="B70:C70"/>
    <mergeCell ref="J90:J91"/>
    <mergeCell ref="A89:D89"/>
    <mergeCell ref="B66:C66"/>
    <mergeCell ref="B18:C18"/>
    <mergeCell ref="B20:C20"/>
    <mergeCell ref="O54:P54"/>
    <mergeCell ref="Q56:Q58"/>
    <mergeCell ref="Q89:Q91"/>
    <mergeCell ref="V57:V58"/>
    <mergeCell ref="B59:C59"/>
    <mergeCell ref="K57:K58"/>
    <mergeCell ref="S56:U56"/>
    <mergeCell ref="K56:N56"/>
    <mergeCell ref="U57:U58"/>
    <mergeCell ref="R56:R58"/>
    <mergeCell ref="J57:J58"/>
    <mergeCell ref="A56:D56"/>
    <mergeCell ref="E56:E58"/>
    <mergeCell ref="F56:J56"/>
    <mergeCell ref="A57:A58"/>
    <mergeCell ref="B57:C58"/>
    <mergeCell ref="D57:D58"/>
    <mergeCell ref="T57:T58"/>
    <mergeCell ref="L57:L58"/>
    <mergeCell ref="M57:M58"/>
    <mergeCell ref="N57:N58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2019</vt:lpstr>
      <vt:lpstr>2020</vt:lpstr>
      <vt:lpstr>'2019'!Oblasť_tlače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Laci</dc:creator>
  <cp:lastModifiedBy>VANKO Ivan</cp:lastModifiedBy>
  <cp:lastPrinted>2024-02-07T14:18:03Z</cp:lastPrinted>
  <dcterms:created xsi:type="dcterms:W3CDTF">2017-11-29T15:59:03Z</dcterms:created>
  <dcterms:modified xsi:type="dcterms:W3CDTF">2024-02-27T08:08:37Z</dcterms:modified>
</cp:coreProperties>
</file>