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CenkrosData\Export\"/>
    </mc:Choice>
  </mc:AlternateContent>
  <bookViews>
    <workbookView xWindow="0" yWindow="0" windowWidth="0" windowHeight="0"/>
  </bookViews>
  <sheets>
    <sheet name="Rekapitulácia stavby" sheetId="1" r:id="rId1"/>
    <sheet name="2020-02-02 - IBV pod Červ..." sheetId="2" r:id="rId2"/>
  </sheets>
  <definedNames>
    <definedName name="_xlnm.Print_Area" localSheetId="0">'Rekapitulácia stavby'!$D$4:$AO$76,'Rekapitulácia stavby'!$C$82:$AQ$103</definedName>
    <definedName name="_xlnm.Print_Titles" localSheetId="0">'Rekapitulácia stavby'!$92:$92</definedName>
    <definedName name="_xlnm._FilterDatabase" localSheetId="1" hidden="1">'2020-02-02 - IBV pod Červ...'!$C$121:$K$221</definedName>
    <definedName name="_xlnm.Print_Area" localSheetId="1">'2020-02-02 - IBV pod Červ...'!$C$4:$J$76,'2020-02-02 - IBV pod Červ...'!$C$82:$J$105,'2020-02-02 - IBV pod Červ...'!$C$111:$K$221</definedName>
    <definedName name="_xlnm.Print_Titles" localSheetId="1">'2020-02-02 - IBV pod Červ...'!$121:$121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21"/>
  <c r="BH221"/>
  <c r="BG221"/>
  <c r="BE221"/>
  <c r="BK221"/>
  <c r="J221"/>
  <c r="BF221"/>
  <c r="BI220"/>
  <c r="BH220"/>
  <c r="BG220"/>
  <c r="BE220"/>
  <c r="BK220"/>
  <c r="J220"/>
  <c r="BF220"/>
  <c r="BI219"/>
  <c r="BH219"/>
  <c r="BG219"/>
  <c r="BE219"/>
  <c r="BK219"/>
  <c r="J219"/>
  <c r="BF219"/>
  <c r="BI218"/>
  <c r="BH218"/>
  <c r="BG218"/>
  <c r="BE218"/>
  <c r="BK218"/>
  <c r="J218"/>
  <c r="BF218"/>
  <c r="BI217"/>
  <c r="BH217"/>
  <c r="BG217"/>
  <c r="BE217"/>
  <c r="BK217"/>
  <c r="J217"/>
  <c r="BF217"/>
  <c r="BI215"/>
  <c r="BH215"/>
  <c r="BG215"/>
  <c r="BE215"/>
  <c r="T215"/>
  <c r="R215"/>
  <c r="P215"/>
  <c r="BI214"/>
  <c r="BH214"/>
  <c r="BG214"/>
  <c r="BE214"/>
  <c r="T214"/>
  <c r="R214"/>
  <c r="P214"/>
  <c r="BI213"/>
  <c r="BH213"/>
  <c r="BG213"/>
  <c r="BE213"/>
  <c r="T213"/>
  <c r="R213"/>
  <c r="P213"/>
  <c r="BI212"/>
  <c r="BH212"/>
  <c r="BG212"/>
  <c r="BE212"/>
  <c r="T212"/>
  <c r="R212"/>
  <c r="P212"/>
  <c r="BI211"/>
  <c r="BH211"/>
  <c r="BG211"/>
  <c r="BE211"/>
  <c r="T211"/>
  <c r="R211"/>
  <c r="P211"/>
  <c r="BI209"/>
  <c r="BH209"/>
  <c r="BG209"/>
  <c r="BE209"/>
  <c r="T209"/>
  <c r="T208"/>
  <c r="R209"/>
  <c r="R208"/>
  <c r="P209"/>
  <c r="P208"/>
  <c r="BI207"/>
  <c r="BH207"/>
  <c r="BG207"/>
  <c r="BE207"/>
  <c r="T207"/>
  <c r="R207"/>
  <c r="P207"/>
  <c r="BI206"/>
  <c r="BH206"/>
  <c r="BG206"/>
  <c r="BE206"/>
  <c r="T206"/>
  <c r="R206"/>
  <c r="P206"/>
  <c r="BI204"/>
  <c r="BH204"/>
  <c r="BG204"/>
  <c r="BE204"/>
  <c r="T204"/>
  <c r="R204"/>
  <c r="P204"/>
  <c r="BI203"/>
  <c r="BH203"/>
  <c r="BG203"/>
  <c r="BE203"/>
  <c r="T203"/>
  <c r="R203"/>
  <c r="P203"/>
  <c r="BI202"/>
  <c r="BH202"/>
  <c r="BG202"/>
  <c r="BE202"/>
  <c r="T202"/>
  <c r="R202"/>
  <c r="P202"/>
  <c r="BI201"/>
  <c r="BH201"/>
  <c r="BG201"/>
  <c r="BE201"/>
  <c r="T201"/>
  <c r="R201"/>
  <c r="P201"/>
  <c r="BI200"/>
  <c r="BH200"/>
  <c r="BG200"/>
  <c r="BE200"/>
  <c r="T200"/>
  <c r="R200"/>
  <c r="P200"/>
  <c r="BI199"/>
  <c r="BH199"/>
  <c r="BG199"/>
  <c r="BE199"/>
  <c r="T199"/>
  <c r="R199"/>
  <c r="P199"/>
  <c r="BI198"/>
  <c r="BH198"/>
  <c r="BG198"/>
  <c r="BE198"/>
  <c r="T198"/>
  <c r="R198"/>
  <c r="P198"/>
  <c r="BI197"/>
  <c r="BH197"/>
  <c r="BG197"/>
  <c r="BE197"/>
  <c r="T197"/>
  <c r="R197"/>
  <c r="P197"/>
  <c r="BI196"/>
  <c r="BH196"/>
  <c r="BG196"/>
  <c r="BE196"/>
  <c r="T196"/>
  <c r="R196"/>
  <c r="P196"/>
  <c r="BI195"/>
  <c r="BH195"/>
  <c r="BG195"/>
  <c r="BE195"/>
  <c r="T195"/>
  <c r="R195"/>
  <c r="P195"/>
  <c r="BI194"/>
  <c r="BH194"/>
  <c r="BG194"/>
  <c r="BE194"/>
  <c r="T194"/>
  <c r="R194"/>
  <c r="P194"/>
  <c r="BI193"/>
  <c r="BH193"/>
  <c r="BG193"/>
  <c r="BE193"/>
  <c r="T193"/>
  <c r="R193"/>
  <c r="P193"/>
  <c r="BI192"/>
  <c r="BH192"/>
  <c r="BG192"/>
  <c r="BE192"/>
  <c r="T192"/>
  <c r="R192"/>
  <c r="P192"/>
  <c r="BI191"/>
  <c r="BH191"/>
  <c r="BG191"/>
  <c r="BE191"/>
  <c r="T191"/>
  <c r="R191"/>
  <c r="P191"/>
  <c r="BI190"/>
  <c r="BH190"/>
  <c r="BG190"/>
  <c r="BE190"/>
  <c r="T190"/>
  <c r="R190"/>
  <c r="P190"/>
  <c r="BI189"/>
  <c r="BH189"/>
  <c r="BG189"/>
  <c r="BE189"/>
  <c r="T189"/>
  <c r="R189"/>
  <c r="P189"/>
  <c r="BI188"/>
  <c r="BH188"/>
  <c r="BG188"/>
  <c r="BE188"/>
  <c r="T188"/>
  <c r="R188"/>
  <c r="P188"/>
  <c r="BI187"/>
  <c r="BH187"/>
  <c r="BG187"/>
  <c r="BE187"/>
  <c r="T187"/>
  <c r="R187"/>
  <c r="P187"/>
  <c r="BI186"/>
  <c r="BH186"/>
  <c r="BG186"/>
  <c r="BE186"/>
  <c r="T186"/>
  <c r="R186"/>
  <c r="P186"/>
  <c r="BI185"/>
  <c r="BH185"/>
  <c r="BG185"/>
  <c r="BE185"/>
  <c r="T185"/>
  <c r="R185"/>
  <c r="P185"/>
  <c r="BI184"/>
  <c r="BH184"/>
  <c r="BG184"/>
  <c r="BE184"/>
  <c r="T184"/>
  <c r="R184"/>
  <c r="P184"/>
  <c r="BI183"/>
  <c r="BH183"/>
  <c r="BG183"/>
  <c r="BE183"/>
  <c r="T183"/>
  <c r="R183"/>
  <c r="P183"/>
  <c r="BI182"/>
  <c r="BH182"/>
  <c r="BG182"/>
  <c r="BE182"/>
  <c r="T182"/>
  <c r="R182"/>
  <c r="P182"/>
  <c r="BI181"/>
  <c r="BH181"/>
  <c r="BG181"/>
  <c r="BE181"/>
  <c r="T181"/>
  <c r="R181"/>
  <c r="P181"/>
  <c r="BI180"/>
  <c r="BH180"/>
  <c r="BG180"/>
  <c r="BE180"/>
  <c r="T180"/>
  <c r="R180"/>
  <c r="P180"/>
  <c r="BI179"/>
  <c r="BH179"/>
  <c r="BG179"/>
  <c r="BE179"/>
  <c r="T179"/>
  <c r="R179"/>
  <c r="P179"/>
  <c r="BI178"/>
  <c r="BH178"/>
  <c r="BG178"/>
  <c r="BE178"/>
  <c r="T178"/>
  <c r="R178"/>
  <c r="P178"/>
  <c r="BI177"/>
  <c r="BH177"/>
  <c r="BG177"/>
  <c r="BE177"/>
  <c r="T177"/>
  <c r="R177"/>
  <c r="P177"/>
  <c r="BI176"/>
  <c r="BH176"/>
  <c r="BG176"/>
  <c r="BE176"/>
  <c r="T176"/>
  <c r="R176"/>
  <c r="P176"/>
  <c r="BI175"/>
  <c r="BH175"/>
  <c r="BG175"/>
  <c r="BE175"/>
  <c r="T175"/>
  <c r="R175"/>
  <c r="P175"/>
  <c r="BI174"/>
  <c r="BH174"/>
  <c r="BG174"/>
  <c r="BE174"/>
  <c r="T174"/>
  <c r="R174"/>
  <c r="P174"/>
  <c r="BI173"/>
  <c r="BH173"/>
  <c r="BG173"/>
  <c r="BE173"/>
  <c r="T173"/>
  <c r="R173"/>
  <c r="P173"/>
  <c r="BI172"/>
  <c r="BH172"/>
  <c r="BG172"/>
  <c r="BE172"/>
  <c r="T172"/>
  <c r="R172"/>
  <c r="P172"/>
  <c r="BI171"/>
  <c r="BH171"/>
  <c r="BG171"/>
  <c r="BE171"/>
  <c r="T171"/>
  <c r="R171"/>
  <c r="P171"/>
  <c r="BI170"/>
  <c r="BH170"/>
  <c r="BG170"/>
  <c r="BE170"/>
  <c r="T170"/>
  <c r="R170"/>
  <c r="P170"/>
  <c r="BI169"/>
  <c r="BH169"/>
  <c r="BG169"/>
  <c r="BE169"/>
  <c r="T169"/>
  <c r="R169"/>
  <c r="P169"/>
  <c r="BI168"/>
  <c r="BH168"/>
  <c r="BG168"/>
  <c r="BE168"/>
  <c r="T168"/>
  <c r="R168"/>
  <c r="P168"/>
  <c r="BI167"/>
  <c r="BH167"/>
  <c r="BG167"/>
  <c r="BE167"/>
  <c r="T167"/>
  <c r="R167"/>
  <c r="P167"/>
  <c r="BI166"/>
  <c r="BH166"/>
  <c r="BG166"/>
  <c r="BE166"/>
  <c r="T166"/>
  <c r="R166"/>
  <c r="P166"/>
  <c r="BI165"/>
  <c r="BH165"/>
  <c r="BG165"/>
  <c r="BE165"/>
  <c r="T165"/>
  <c r="R165"/>
  <c r="P165"/>
  <c r="BI164"/>
  <c r="BH164"/>
  <c r="BG164"/>
  <c r="BE164"/>
  <c r="T164"/>
  <c r="R164"/>
  <c r="P164"/>
  <c r="BI163"/>
  <c r="BH163"/>
  <c r="BG163"/>
  <c r="BE163"/>
  <c r="T163"/>
  <c r="R163"/>
  <c r="P163"/>
  <c r="BI161"/>
  <c r="BH161"/>
  <c r="BG161"/>
  <c r="BE161"/>
  <c r="T161"/>
  <c r="R161"/>
  <c r="P161"/>
  <c r="BI160"/>
  <c r="BH160"/>
  <c r="BG160"/>
  <c r="BE160"/>
  <c r="T160"/>
  <c r="R160"/>
  <c r="P160"/>
  <c r="BI159"/>
  <c r="BH159"/>
  <c r="BG159"/>
  <c r="BE159"/>
  <c r="T159"/>
  <c r="R159"/>
  <c r="P159"/>
  <c r="BI158"/>
  <c r="BH158"/>
  <c r="BG158"/>
  <c r="BE158"/>
  <c r="T158"/>
  <c r="R158"/>
  <c r="P158"/>
  <c r="BI157"/>
  <c r="BH157"/>
  <c r="BG157"/>
  <c r="BE157"/>
  <c r="T157"/>
  <c r="R157"/>
  <c r="P157"/>
  <c r="BI156"/>
  <c r="BH156"/>
  <c r="BG156"/>
  <c r="BE156"/>
  <c r="T156"/>
  <c r="R156"/>
  <c r="P156"/>
  <c r="BI155"/>
  <c r="BH155"/>
  <c r="BG155"/>
  <c r="BE155"/>
  <c r="T155"/>
  <c r="R155"/>
  <c r="P155"/>
  <c r="BI153"/>
  <c r="BH153"/>
  <c r="BG153"/>
  <c r="BE153"/>
  <c r="T153"/>
  <c r="R153"/>
  <c r="P153"/>
  <c r="BI152"/>
  <c r="BH152"/>
  <c r="BG152"/>
  <c r="BE152"/>
  <c r="T152"/>
  <c r="R152"/>
  <c r="P152"/>
  <c r="BI151"/>
  <c r="BH151"/>
  <c r="BG151"/>
  <c r="BE151"/>
  <c r="T151"/>
  <c r="R151"/>
  <c r="P151"/>
  <c r="BI150"/>
  <c r="BH150"/>
  <c r="BG150"/>
  <c r="BE150"/>
  <c r="T150"/>
  <c r="R150"/>
  <c r="P150"/>
  <c r="BI149"/>
  <c r="BH149"/>
  <c r="BG149"/>
  <c r="BE149"/>
  <c r="T149"/>
  <c r="R149"/>
  <c r="P149"/>
  <c r="BI148"/>
  <c r="BH148"/>
  <c r="BG148"/>
  <c r="BE148"/>
  <c r="T148"/>
  <c r="R148"/>
  <c r="P148"/>
  <c r="BI147"/>
  <c r="BH147"/>
  <c r="BG147"/>
  <c r="BE147"/>
  <c r="T147"/>
  <c r="R147"/>
  <c r="P147"/>
  <c r="BI146"/>
  <c r="BH146"/>
  <c r="BG146"/>
  <c r="BE146"/>
  <c r="T146"/>
  <c r="R146"/>
  <c r="P146"/>
  <c r="BI145"/>
  <c r="BH145"/>
  <c r="BG145"/>
  <c r="BE145"/>
  <c r="T145"/>
  <c r="R145"/>
  <c r="P145"/>
  <c r="BI143"/>
  <c r="BH143"/>
  <c r="BG143"/>
  <c r="BE143"/>
  <c r="T143"/>
  <c r="T142"/>
  <c r="R143"/>
  <c r="R142"/>
  <c r="P143"/>
  <c r="P142"/>
  <c r="BI141"/>
  <c r="BH141"/>
  <c r="BG141"/>
  <c r="BE141"/>
  <c r="T141"/>
  <c r="R141"/>
  <c r="P141"/>
  <c r="BI140"/>
  <c r="BH140"/>
  <c r="BG140"/>
  <c r="BE140"/>
  <c r="T140"/>
  <c r="R140"/>
  <c r="P140"/>
  <c r="BI139"/>
  <c r="BH139"/>
  <c r="BG139"/>
  <c r="BE139"/>
  <c r="T139"/>
  <c r="R139"/>
  <c r="P139"/>
  <c r="BI138"/>
  <c r="BH138"/>
  <c r="BG138"/>
  <c r="BE138"/>
  <c r="T138"/>
  <c r="R138"/>
  <c r="P138"/>
  <c r="BI137"/>
  <c r="BH137"/>
  <c r="BG137"/>
  <c r="BE137"/>
  <c r="T137"/>
  <c r="R137"/>
  <c r="P137"/>
  <c r="BI136"/>
  <c r="BH136"/>
  <c r="BG136"/>
  <c r="BE136"/>
  <c r="T136"/>
  <c r="R136"/>
  <c r="P136"/>
  <c r="BI135"/>
  <c r="BH135"/>
  <c r="BG135"/>
  <c r="BE135"/>
  <c r="T135"/>
  <c r="R135"/>
  <c r="P135"/>
  <c r="BI134"/>
  <c r="BH134"/>
  <c r="BG134"/>
  <c r="BE134"/>
  <c r="T134"/>
  <c r="R134"/>
  <c r="P134"/>
  <c r="BI133"/>
  <c r="BH133"/>
  <c r="BG133"/>
  <c r="BE133"/>
  <c r="T133"/>
  <c r="R133"/>
  <c r="P133"/>
  <c r="BI132"/>
  <c r="BH132"/>
  <c r="BG132"/>
  <c r="BE132"/>
  <c r="T132"/>
  <c r="R132"/>
  <c r="P132"/>
  <c r="BI131"/>
  <c r="BH131"/>
  <c r="BG131"/>
  <c r="BE131"/>
  <c r="T131"/>
  <c r="R131"/>
  <c r="P131"/>
  <c r="BI130"/>
  <c r="BH130"/>
  <c r="BG130"/>
  <c r="BE130"/>
  <c r="T130"/>
  <c r="R130"/>
  <c r="P130"/>
  <c r="BI129"/>
  <c r="BH129"/>
  <c r="BG129"/>
  <c r="BE129"/>
  <c r="T129"/>
  <c r="R129"/>
  <c r="P129"/>
  <c r="BI128"/>
  <c r="BH128"/>
  <c r="BG128"/>
  <c r="BE128"/>
  <c r="T128"/>
  <c r="R128"/>
  <c r="P128"/>
  <c r="BI127"/>
  <c r="BH127"/>
  <c r="BG127"/>
  <c r="BE127"/>
  <c r="T127"/>
  <c r="R127"/>
  <c r="P127"/>
  <c r="BI126"/>
  <c r="BH126"/>
  <c r="BG126"/>
  <c r="BE126"/>
  <c r="T126"/>
  <c r="R126"/>
  <c r="P126"/>
  <c r="BI125"/>
  <c r="BH125"/>
  <c r="BG125"/>
  <c r="BE125"/>
  <c r="T125"/>
  <c r="R125"/>
  <c r="P125"/>
  <c r="J119"/>
  <c r="J118"/>
  <c r="F118"/>
  <c r="F116"/>
  <c r="E114"/>
  <c r="J90"/>
  <c r="J89"/>
  <c r="F89"/>
  <c r="F87"/>
  <c r="E85"/>
  <c r="J16"/>
  <c r="E16"/>
  <c r="F119"/>
  <c r="J15"/>
  <c r="J10"/>
  <c r="J116"/>
  <c i="1" r="CK101"/>
  <c r="CJ101"/>
  <c r="CI101"/>
  <c r="CH101"/>
  <c r="CG101"/>
  <c r="CF101"/>
  <c r="BZ101"/>
  <c r="CE101"/>
  <c r="CK100"/>
  <c r="CJ100"/>
  <c r="CI100"/>
  <c r="CH100"/>
  <c r="CG100"/>
  <c r="CF100"/>
  <c r="BZ100"/>
  <c r="CE100"/>
  <c r="CK99"/>
  <c r="CJ99"/>
  <c r="CI99"/>
  <c r="CH99"/>
  <c r="CG99"/>
  <c r="CF99"/>
  <c r="BZ99"/>
  <c r="CE99"/>
  <c r="CK98"/>
  <c r="CJ98"/>
  <c r="CI98"/>
  <c r="CH98"/>
  <c r="CG98"/>
  <c r="CF98"/>
  <c r="BZ98"/>
  <c r="CE98"/>
  <c r="L90"/>
  <c r="AM90"/>
  <c r="AM89"/>
  <c r="L89"/>
  <c r="AM87"/>
  <c r="L87"/>
  <c r="L85"/>
  <c r="L84"/>
  <c i="2" r="BK215"/>
  <c r="BK207"/>
  <c r="J203"/>
  <c r="BK202"/>
  <c r="BK201"/>
  <c r="J200"/>
  <c r="J199"/>
  <c r="BK197"/>
  <c r="J196"/>
  <c r="BK195"/>
  <c r="BK192"/>
  <c r="J191"/>
  <c r="J190"/>
  <c r="BK189"/>
  <c r="BK188"/>
  <c r="BK187"/>
  <c r="J185"/>
  <c r="BK182"/>
  <c r="BK178"/>
  <c r="J177"/>
  <c r="J174"/>
  <c r="BK171"/>
  <c r="BK168"/>
  <c r="J166"/>
  <c r="BK165"/>
  <c r="BK164"/>
  <c r="BK160"/>
  <c r="J157"/>
  <c r="J155"/>
  <c r="BK153"/>
  <c r="J151"/>
  <c r="J147"/>
  <c r="J145"/>
  <c r="J141"/>
  <c r="J140"/>
  <c r="BK139"/>
  <c r="J137"/>
  <c r="BK129"/>
  <c r="BK127"/>
  <c r="J215"/>
  <c r="J213"/>
  <c r="BK212"/>
  <c r="BK211"/>
  <c r="J209"/>
  <c r="J206"/>
  <c r="J204"/>
  <c r="BK200"/>
  <c r="BK196"/>
  <c r="BK194"/>
  <c r="J193"/>
  <c r="BK191"/>
  <c r="BK190"/>
  <c r="J189"/>
  <c r="J188"/>
  <c r="J187"/>
  <c r="BK184"/>
  <c r="BK183"/>
  <c r="J181"/>
  <c r="BK177"/>
  <c r="BK175"/>
  <c r="J173"/>
  <c r="J172"/>
  <c r="J171"/>
  <c r="BK169"/>
  <c r="BK167"/>
  <c r="J164"/>
  <c r="BK161"/>
  <c r="BK159"/>
  <c r="BK157"/>
  <c r="J156"/>
  <c r="J153"/>
  <c r="BK152"/>
  <c r="J150"/>
  <c r="J149"/>
  <c r="J148"/>
  <c r="BK146"/>
  <c r="BK145"/>
  <c r="J143"/>
  <c r="BK138"/>
  <c r="J136"/>
  <c r="BK134"/>
  <c r="BK131"/>
  <c r="BK128"/>
  <c r="BK126"/>
  <c r="BK214"/>
  <c r="BK203"/>
  <c r="J201"/>
  <c r="BK198"/>
  <c r="J197"/>
  <c r="J194"/>
  <c r="BK193"/>
  <c r="J192"/>
  <c r="BK186"/>
  <c r="J183"/>
  <c r="BK180"/>
  <c r="BK179"/>
  <c r="BK176"/>
  <c r="J175"/>
  <c r="BK174"/>
  <c r="BK172"/>
  <c r="J170"/>
  <c r="J169"/>
  <c r="BK166"/>
  <c r="BK163"/>
  <c r="J161"/>
  <c r="J160"/>
  <c r="BK158"/>
  <c r="BK156"/>
  <c r="BK155"/>
  <c r="BK150"/>
  <c r="BK147"/>
  <c r="BK143"/>
  <c r="BK140"/>
  <c r="J139"/>
  <c r="BK136"/>
  <c r="J135"/>
  <c r="J134"/>
  <c r="J133"/>
  <c r="BK132"/>
  <c r="J130"/>
  <c r="J129"/>
  <c r="J126"/>
  <c r="BK125"/>
  <c i="1" r="AS94"/>
  <c i="2" r="J214"/>
  <c r="BK213"/>
  <c r="J212"/>
  <c r="J211"/>
  <c r="BK209"/>
  <c r="J207"/>
  <c r="BK206"/>
  <c r="BK204"/>
  <c r="J202"/>
  <c r="BK199"/>
  <c r="J198"/>
  <c r="J195"/>
  <c r="J186"/>
  <c r="BK185"/>
  <c r="J184"/>
  <c r="J182"/>
  <c r="BK181"/>
  <c r="J180"/>
  <c r="J179"/>
  <c r="J178"/>
  <c r="J176"/>
  <c r="BK173"/>
  <c r="BK170"/>
  <c r="J168"/>
  <c r="J167"/>
  <c r="J165"/>
  <c r="J163"/>
  <c r="J159"/>
  <c r="J158"/>
  <c r="J152"/>
  <c r="BK151"/>
  <c r="BK149"/>
  <c r="BK148"/>
  <c r="J146"/>
  <c r="BK141"/>
  <c r="J138"/>
  <c r="BK137"/>
  <c r="BK135"/>
  <c r="BK133"/>
  <c r="J132"/>
  <c r="J131"/>
  <c r="BK130"/>
  <c r="J128"/>
  <c r="J127"/>
  <c r="J125"/>
  <c l="1" r="R162"/>
  <c r="BK205"/>
  <c r="J205"/>
  <c r="J101"/>
  <c r="P205"/>
  <c r="T205"/>
  <c r="BK210"/>
  <c r="J210"/>
  <c r="J103"/>
  <c r="BK216"/>
  <c r="J216"/>
  <c r="J104"/>
  <c r="P162"/>
  <c r="T210"/>
  <c r="T124"/>
  <c r="BK144"/>
  <c r="J144"/>
  <c r="J98"/>
  <c r="BK154"/>
  <c r="J154"/>
  <c r="J99"/>
  <c r="P154"/>
  <c r="R154"/>
  <c r="T162"/>
  <c r="R205"/>
  <c r="R210"/>
  <c r="BK124"/>
  <c r="J124"/>
  <c r="J96"/>
  <c r="P124"/>
  <c r="P123"/>
  <c r="R124"/>
  <c r="P144"/>
  <c r="R144"/>
  <c r="T144"/>
  <c r="T154"/>
  <c r="BK162"/>
  <c r="J162"/>
  <c r="J100"/>
  <c r="P210"/>
  <c r="F90"/>
  <c r="BF125"/>
  <c r="BF126"/>
  <c r="BF130"/>
  <c r="BF131"/>
  <c r="BF132"/>
  <c r="BF137"/>
  <c r="BF147"/>
  <c r="BF148"/>
  <c r="BF151"/>
  <c r="BF158"/>
  <c r="BF161"/>
  <c r="BF166"/>
  <c r="BF177"/>
  <c r="BF179"/>
  <c r="BF181"/>
  <c r="BF183"/>
  <c r="BF185"/>
  <c r="BF197"/>
  <c r="BF198"/>
  <c r="BF203"/>
  <c r="BF204"/>
  <c r="BF206"/>
  <c r="BF211"/>
  <c r="BF212"/>
  <c r="BF213"/>
  <c r="BK208"/>
  <c r="J208"/>
  <c r="J102"/>
  <c r="J87"/>
  <c r="BF133"/>
  <c r="BF138"/>
  <c r="BF145"/>
  <c r="BF155"/>
  <c r="BF157"/>
  <c r="BF159"/>
  <c r="BF163"/>
  <c r="BF164"/>
  <c r="BF168"/>
  <c r="BF169"/>
  <c r="BF174"/>
  <c r="BF175"/>
  <c r="BF178"/>
  <c r="BF182"/>
  <c r="BF191"/>
  <c r="BF192"/>
  <c r="BF193"/>
  <c r="BF194"/>
  <c r="BF195"/>
  <c r="BF196"/>
  <c r="BF200"/>
  <c r="BF214"/>
  <c r="BF215"/>
  <c r="BF127"/>
  <c r="BF129"/>
  <c r="BF135"/>
  <c r="BF136"/>
  <c r="BF141"/>
  <c r="BF143"/>
  <c r="BF152"/>
  <c r="BF153"/>
  <c r="BF170"/>
  <c r="BF171"/>
  <c r="BF172"/>
  <c r="BF173"/>
  <c r="BF180"/>
  <c r="BF186"/>
  <c r="BF188"/>
  <c r="BF207"/>
  <c r="BF209"/>
  <c r="BF128"/>
  <c r="BF134"/>
  <c r="BF139"/>
  <c r="BF140"/>
  <c r="BF146"/>
  <c r="BF149"/>
  <c r="BF150"/>
  <c r="BF156"/>
  <c r="BF160"/>
  <c r="BF165"/>
  <c r="BF167"/>
  <c r="BF176"/>
  <c r="BF184"/>
  <c r="BF187"/>
  <c r="BF189"/>
  <c r="BF190"/>
  <c r="BF199"/>
  <c r="BF201"/>
  <c r="BF202"/>
  <c r="BK142"/>
  <c r="J142"/>
  <c r="J97"/>
  <c r="J31"/>
  <c i="1" r="AV95"/>
  <c i="2" r="F34"/>
  <c i="1" r="BC95"/>
  <c r="BC94"/>
  <c r="AY94"/>
  <c i="2" r="F35"/>
  <c i="1" r="BD95"/>
  <c r="BD94"/>
  <c r="W36"/>
  <c i="2" r="F31"/>
  <c i="1" r="AZ95"/>
  <c r="AZ94"/>
  <c r="AV94"/>
  <c i="2" r="F33"/>
  <c i="1" r="BB95"/>
  <c r="BB94"/>
  <c r="AX94"/>
  <c i="2" l="1" r="R123"/>
  <c r="R122"/>
  <c r="P122"/>
  <c i="1" r="AU95"/>
  <c i="2" r="T123"/>
  <c r="T122"/>
  <c r="BK123"/>
  <c r="J123"/>
  <c r="J95"/>
  <c i="1" r="W35"/>
  <c i="2" r="J32"/>
  <c i="1" r="AW95"/>
  <c r="AT95"/>
  <c r="AU94"/>
  <c r="W34"/>
  <c i="2" r="F32"/>
  <c i="1" r="BA95"/>
  <c r="BA94"/>
  <c r="W33"/>
  <c i="2" l="1" r="BK122"/>
  <c r="J122"/>
  <c r="J94"/>
  <c i="1" r="AW94"/>
  <c r="AK33"/>
  <c i="2" l="1" r="J28"/>
  <c i="1" r="AG95"/>
  <c r="AG94"/>
  <c r="AK26"/>
  <c r="AT94"/>
  <c i="2" l="1" r="J37"/>
  <c i="1" r="AN95"/>
  <c r="AN94"/>
  <c r="AG99"/>
  <c r="CD99"/>
  <c r="AG100"/>
  <c r="CD100"/>
  <c r="AG101"/>
  <c r="AV101"/>
  <c r="BY101"/>
  <c r="AG98"/>
  <c r="AV98"/>
  <c r="BY98"/>
  <c l="1" r="CD98"/>
  <c r="CD101"/>
  <c r="AV99"/>
  <c r="BY99"/>
  <c r="AV100"/>
  <c r="BY100"/>
  <c r="AN98"/>
  <c r="AN101"/>
  <c r="AG97"/>
  <c r="AK27"/>
  <c l="1" r="AK32"/>
  <c r="AK29"/>
  <c r="W32"/>
  <c r="AN99"/>
  <c r="AN100"/>
  <c r="AG103"/>
  <c l="1" r="AK38"/>
  <c r="AN97"/>
  <c r="AN103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<sst xmlns="http://schemas.openxmlformats.org/spreadsheetml/2006/main">
  <si>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</si>
  <si>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</si>
  <si>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</si>
  <si>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</si>
  <si>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</si>
  <si>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{1c9e55f9-fed4-40f5-a3ec-b86651eb156f}</t>
  </si>
  <si>
    <t>0,001</t>
  </si>
  <si>
    <t>20</t>
  </si>
  <si>
    <t>REKAPITULÁCIA STAVBY</t>
  </si>
  <si>
    <t xml:space="preserve">v ---  nižšie sa nachádzajú doplnkové a pomocné údaje k zostavám  --- v</t>
  </si>
  <si>
    <t>Návod na vyplnenie</t>
  </si>
  <si>
    <t>Kód:</t>
  </si>
  <si>
    <t>2020-02-02</t>
  </si>
  <si>
    <t xml:space="preserve">Meniť je možné iba bunky so žltým podfarbením!_x000d_
_x000d_
1) na prvom liste Rekapitulácie stavby vyplňte v zostave_x000d_
_x000d_
    a) Rekapitulácia stavby_x000d_
       - údaje o Zhotoviteľovi_x000d_
         (prenesú sa do ostatných zostáv aj v iných listoch)_x000d_
_x000d_
    b) Rekapitulácia objektov stavby_x000d_
       - potrebné Ostatné náklady_x000d_
_x000d_
2) na vybraných listoch vyplňte v zostave_x000d_
_x000d_
    a) Krycí list_x000d_
       - údaje o Zhotoviteľovi, pokiaľ sa líšia od údajov o Zhotoviteľovi na Rekapitulácii stavby_x000d_
         (údaje se prenesú do ostatných zostav v danom liste)_x000d_
_x000d_
    b) Rekapitulácia rozpočtu_x000d_
       - potrebné Ostatné náklady_x000d_
_x000d_
    c) Celkové náklady za stavbu_x000d_
       - ceny na položkách_x000d_
       - množstvo, pokiaľ má žlté podfarbenie_x000d_
       - a v prípade potreby poznámku (tá je v skrytom stĺpci)</t>
  </si>
  <si>
    <t>Stavba:</t>
  </si>
  <si>
    <t>IBV pod Červenou skalou - Fiľakovo, Rozšírenie verejného vodovodu</t>
  </si>
  <si>
    <t>JKSO:</t>
  </si>
  <si>
    <t>KS:</t>
  </si>
  <si>
    <t>Miesto:</t>
  </si>
  <si>
    <t>Fiľakovo</t>
  </si>
  <si>
    <t>Dátum:</t>
  </si>
  <si>
    <t>11.3.2020</t>
  </si>
  <si>
    <t>Objednávateľ:</t>
  </si>
  <si>
    <t>IČO:</t>
  </si>
  <si>
    <t>MsÚ Fiľakovo</t>
  </si>
  <si>
    <t>IČ DPH:</t>
  </si>
  <si>
    <t>Zhotoviteľ:</t>
  </si>
  <si>
    <t>Vyplň údaj</t>
  </si>
  <si>
    <t>Projektant:</t>
  </si>
  <si>
    <t>Ing.P.Molnár</t>
  </si>
  <si>
    <t>True</t>
  </si>
  <si>
    <t>0,01</t>
  </si>
  <si>
    <t>Spracovateľ:</t>
  </si>
  <si>
    <t>Poznámka:</t>
  </si>
  <si>
    <t>Náklady z rozpočtov</t>
  </si>
  <si>
    <t>Ostatné náklady zo súhrnného listu</t>
  </si>
  <si>
    <t>Cena bez DPH</t>
  </si>
  <si>
    <t>Sadzba dane</t>
  </si>
  <si>
    <t>Základ dane</t>
  </si>
  <si>
    <t>Výška dane</t>
  </si>
  <si>
    <t>DPH</t>
  </si>
  <si>
    <t>základná</t>
  </si>
  <si>
    <t>znížená</t>
  </si>
  <si>
    <t>zákl. prenesená</t>
  </si>
  <si>
    <t>zníž. prenesená</t>
  </si>
  <si>
    <t>nulová</t>
  </si>
  <si>
    <t>Cena s DPH</t>
  </si>
  <si>
    <t>v</t>
  </si>
  <si>
    <t>EUR</t>
  </si>
  <si>
    <t>Projektant</t>
  </si>
  <si>
    <t>Spracovateľ</t>
  </si>
  <si>
    <t>Dátum a podpis:</t>
  </si>
  <si>
    <t>Pečiatka</t>
  </si>
  <si>
    <t>Objednávateľ</t>
  </si>
  <si>
    <t>Zhotoviteľ</t>
  </si>
  <si>
    <t>REKAPITULÁCIA OBJEKTOV STAVBY</t>
  </si>
  <si>
    <t>Informatívne údaje z listov zákaziek</t>
  </si>
  <si>
    <t>Kód</t>
  </si>
  <si>
    <t>Popis</t>
  </si>
  <si>
    <t>Cena bez DPH [EUR]</t>
  </si>
  <si>
    <t>Cena s DPH [EUR]</t>
  </si>
  <si>
    <t>Typ</t>
  </si>
  <si>
    <t>z toho Ostat._x000d_
náklady [EUR]</t>
  </si>
  <si>
    <t>DPH [EUR]</t>
  </si>
  <si>
    <t>Normohodiny [h]</t>
  </si>
  <si>
    <t>DPH základná [EUR]</t>
  </si>
  <si>
    <t>DPH znížená [EUR]</t>
  </si>
  <si>
    <t>DPH základná prenesená_x000d_
[EUR]</t>
  </si>
  <si>
    <t>DPH znížená prenesená_x000d_
[EUR]</t>
  </si>
  <si>
    <t>Základňa_x000d_
DPH základná</t>
  </si>
  <si>
    <t>Základňa_x000d_
DPH znížená</t>
  </si>
  <si>
    <t>Základňa_x000d_
DPH zákl. prenesená</t>
  </si>
  <si>
    <t>Základňa_x000d_
DPH zníž. prenesená</t>
  </si>
  <si>
    <t>Základňa_x000d_
DPH nulová</t>
  </si>
  <si>
    <t>1) Náklady z rozpočtov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</si>
  <si>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</si>
  <si>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</si>
  <si>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</si>
  <si>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</si>
  <si>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</si>
  <si>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</si>
  <si>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</si>
  <si>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</si>
  <si>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2) Ostatné náklady zo súhrnného listu</t>
  </si>
  <si>
    <t>Percent. zadanie_x000d_
[% nákladov rozpočtu]</t>
  </si>
  <si>
    <t>Zaradenie nákladov</t>
  </si>
  <si>
    <t>Ostatné náklady</t>
  </si>
  <si>
    <t>stavebná časť</t>
  </si>
  <si>
    <t>OSTATNENAKLADY</t>
  </si>
  <si>
    <t>Vyplň vlastné</t>
  </si>
  <si>
    <t>OSTATNENAKLADYVLASTNE</t>
  </si>
  <si>
    <t>Celkové náklady za stavbu 1) + 2)</t>
  </si>
  <si>
    <t>KRYCÍ LIST ROZPOČTU</t>
  </si>
  <si>
    <t>REKAPITULÁCIA ROZPOČTU</t>
  </si>
  <si>
    <t>Kód dielu - Popis</t>
  </si>
  <si>
    <t>Cena celkom [EUR]</t>
  </si>
  <si>
    <t>Náklady z rozpočtu</t>
  </si>
  <si>
    <t>-1</t>
  </si>
  <si>
    <t>HSV - Práce a dodávky HSV</t>
  </si>
  <si>
    <t xml:space="preserve">    1 - Zemné práce</t>
  </si>
  <si>
    <t xml:space="preserve">    2 - Zakladanie</t>
  </si>
  <si>
    <t xml:space="preserve">    4 - Vodorovné konštrukcie</t>
  </si>
  <si>
    <t xml:space="preserve">    5 - Komunikácie</t>
  </si>
  <si>
    <t xml:space="preserve">    8 - Rúrové vedenie</t>
  </si>
  <si>
    <t xml:space="preserve">    9 - Ostatné konštrukcie a práce-búranie</t>
  </si>
  <si>
    <t xml:space="preserve">    99 - Presun hmôt HSV</t>
  </si>
  <si>
    <t>VRN - Vedľajšie rozpočtové náklady</t>
  </si>
  <si>
    <t xml:space="preserve">VP -   Práce naviac</t>
  </si>
  <si>
    <t>ROZPOČET</t>
  </si>
  <si>
    <t>PČ</t>
  </si>
  <si>
    <t>MJ</t>
  </si>
  <si>
    <t>Množstvo</t>
  </si>
  <si>
    <t>J.cena [EUR]</t>
  </si>
  <si>
    <t>Cenová sústava</t>
  </si>
  <si>
    <t>J. Nh [h]</t>
  </si>
  <si>
    <t>Nh celkom [h]</t>
  </si>
  <si>
    <t>J. hmotnosť [t]</t>
  </si>
  <si>
    <t>Hmotnosť celkom [t]</t>
  </si>
  <si>
    <t>J. suť [t]</t>
  </si>
  <si>
    <t>Suť Celkom [t]</t>
  </si>
  <si>
    <t>HSV</t>
  </si>
  <si>
    <t>Práce a dodávky HSV</t>
  </si>
  <si>
    <t>ROZPOCET</t>
  </si>
  <si>
    <t>Zemné práce</t>
  </si>
  <si>
    <t>84</t>
  </si>
  <si>
    <t>K</t>
  </si>
  <si>
    <t>115101201.S</t>
  </si>
  <si>
    <t>Čerpanie vody na dopravnú výšku do 10 m s priemerným prítokom litrov za minútu nad 100 do 500 l</t>
  </si>
  <si>
    <t>hod</t>
  </si>
  <si>
    <t>4</t>
  </si>
  <si>
    <t>2</t>
  </si>
  <si>
    <t>471709944</t>
  </si>
  <si>
    <t>82</t>
  </si>
  <si>
    <t>119001411.S</t>
  </si>
  <si>
    <t>Dočasné zaistenie podzemného potrubia DN do 200</t>
  </si>
  <si>
    <t>m</t>
  </si>
  <si>
    <t>684962317</t>
  </si>
  <si>
    <t>83</t>
  </si>
  <si>
    <t>119001801.S</t>
  </si>
  <si>
    <t>Ochranné zábradlie okolo výkopu, drevené výšky 1,10 m dvojtyčové</t>
  </si>
  <si>
    <t>1883625562</t>
  </si>
  <si>
    <t>81</t>
  </si>
  <si>
    <t>120001101.S</t>
  </si>
  <si>
    <t>Príplatok k cenám výkopov za sťaženie výkopu v blízkosti podzemného vedenia alebo výbušnín</t>
  </si>
  <si>
    <t>m3</t>
  </si>
  <si>
    <t>1232012933</t>
  </si>
  <si>
    <t>12</t>
  </si>
  <si>
    <t>121101111.S</t>
  </si>
  <si>
    <t>Odstránenie ornice s vodor. premiestn. na hromady, so zložením na vzdialenosť do 100 m a do 100m3</t>
  </si>
  <si>
    <t>-1874404701</t>
  </si>
  <si>
    <t>69</t>
  </si>
  <si>
    <t>132201202.S</t>
  </si>
  <si>
    <t>Výkop ryhy šírky 600-2000mm horn.3 od 100 do 1000 m3</t>
  </si>
  <si>
    <t>1554652491</t>
  </si>
  <si>
    <t>80</t>
  </si>
  <si>
    <t>132201209.S</t>
  </si>
  <si>
    <t>Príplatok k cenám za lepivosť pri hĺbení rýh š. nad 600 do 2 000 mm zapaž. i nezapažených, s urovnaním dna v hornine 3</t>
  </si>
  <si>
    <t>1746271083</t>
  </si>
  <si>
    <t>75</t>
  </si>
  <si>
    <t>151101101.S</t>
  </si>
  <si>
    <t>Paženie a rozopretie stien rýh pre podzemné vedenie, príložné do 2 m</t>
  </si>
  <si>
    <t>m2</t>
  </si>
  <si>
    <t>-250906859</t>
  </si>
  <si>
    <t>76</t>
  </si>
  <si>
    <t>151101111.S</t>
  </si>
  <si>
    <t>Odstránenie paženia rýh pre podzemné vedenie, príložné hĺbky do 2 m</t>
  </si>
  <si>
    <t>632048699</t>
  </si>
  <si>
    <t>74</t>
  </si>
  <si>
    <t>162301111.S</t>
  </si>
  <si>
    <t>Vodorovné premiestnenie výkopku po nespevnenej ceste z horniny tr.1-4, do 100 m3 na vzdialenosť nad 50 do 500 m</t>
  </si>
  <si>
    <t>-1249039420</t>
  </si>
  <si>
    <t>73</t>
  </si>
  <si>
    <t>171201201.S</t>
  </si>
  <si>
    <t>Uloženie sypaniny na skládky do 100 m3</t>
  </si>
  <si>
    <t>930737064</t>
  </si>
  <si>
    <t>70</t>
  </si>
  <si>
    <t>174101001.S</t>
  </si>
  <si>
    <t>Zásyp sypaninou so zhutnením jám, šachiet, rýh, zárezov alebo okolo objektov do 100 m3</t>
  </si>
  <si>
    <t>2146337956</t>
  </si>
  <si>
    <t>72</t>
  </si>
  <si>
    <t>M</t>
  </si>
  <si>
    <t>583410004300.S</t>
  </si>
  <si>
    <t>Štrkodrva frakcia 0-32 mm</t>
  </si>
  <si>
    <t>t</t>
  </si>
  <si>
    <t>8</t>
  </si>
  <si>
    <t>1585541460</t>
  </si>
  <si>
    <t>71</t>
  </si>
  <si>
    <t>175101102.S</t>
  </si>
  <si>
    <t>Obsyp potrubia sypaninou z vhodných hornín 1 až 4 s prehodením sypaniny</t>
  </si>
  <si>
    <t>-1844734332</t>
  </si>
  <si>
    <t>85</t>
  </si>
  <si>
    <t>180501111.S</t>
  </si>
  <si>
    <t>Spevnenie plôch mačinovaním plošným v rovine alebo na svahu do 1:5</t>
  </si>
  <si>
    <t>1401697173</t>
  </si>
  <si>
    <t>86</t>
  </si>
  <si>
    <t>005720001300.S</t>
  </si>
  <si>
    <t>Osivá tráv - trávové semeno</t>
  </si>
  <si>
    <t>kg</t>
  </si>
  <si>
    <t>499507623</t>
  </si>
  <si>
    <t>13</t>
  </si>
  <si>
    <t>181301104.S</t>
  </si>
  <si>
    <t>Rozprestretie ornice v rovine, plocha do 500 m2, hr. do 250 mm</t>
  </si>
  <si>
    <t>-1728068124</t>
  </si>
  <si>
    <t>Zakladanie</t>
  </si>
  <si>
    <t>16</t>
  </si>
  <si>
    <t>212752123</t>
  </si>
  <si>
    <t>Trativody z flexodrenážnych rúr do DN 65</t>
  </si>
  <si>
    <t>-329873169</t>
  </si>
  <si>
    <t>Vodorovné konštrukcie</t>
  </si>
  <si>
    <t>17</t>
  </si>
  <si>
    <t>451595111</t>
  </si>
  <si>
    <t>Lôžko pod potrubie, stoky a drobné objekty, v otvorenom výkope z prehodeného výkopku</t>
  </si>
  <si>
    <t>-806576711</t>
  </si>
  <si>
    <t>18</t>
  </si>
  <si>
    <t>452111111</t>
  </si>
  <si>
    <t>Osadenie bet.dielca, podvalu pod potrubie v otvorenom výkope, prierez. plochy do 25 000 mm2</t>
  </si>
  <si>
    <t>ks</t>
  </si>
  <si>
    <t>-1751543882</t>
  </si>
  <si>
    <t>19</t>
  </si>
  <si>
    <t>592270000900.S</t>
  </si>
  <si>
    <t>Tvárnica priekopová a melioračná, doska obkladová betónová TBM 42-50, rozmer 500x250x60 mm</t>
  </si>
  <si>
    <t>-1663052321</t>
  </si>
  <si>
    <t>23</t>
  </si>
  <si>
    <t>452111121</t>
  </si>
  <si>
    <t>Osadenie bet.dielca, podvalu pod potrubie v otvorenom výkope, prierez. plochy 25000-50000 mm2</t>
  </si>
  <si>
    <t>-761570205</t>
  </si>
  <si>
    <t>24</t>
  </si>
  <si>
    <t>VK14076</t>
  </si>
  <si>
    <t>Betónová pätka (s otvorom priemer 70mm) rozmer 290x340mm, MIVA</t>
  </si>
  <si>
    <t>-1077473729</t>
  </si>
  <si>
    <t>452112111</t>
  </si>
  <si>
    <t>Osadenie prstenca alebo rámu pod poklopy a mreže, výšky do 100 mm</t>
  </si>
  <si>
    <t>-1341832348</t>
  </si>
  <si>
    <t>21</t>
  </si>
  <si>
    <t>3481.1</t>
  </si>
  <si>
    <t>Podkladová doska pre posúvače, voda a kanál Hawle</t>
  </si>
  <si>
    <t>1697887489</t>
  </si>
  <si>
    <t>22</t>
  </si>
  <si>
    <t>3482</t>
  </si>
  <si>
    <t>Doska podkladová pre podzemné hydranty Hawle</t>
  </si>
  <si>
    <t>1304645556</t>
  </si>
  <si>
    <t>25</t>
  </si>
  <si>
    <t>452311131</t>
  </si>
  <si>
    <t>Dosky, bloky, sedlá z betónu v otvorenom výkope tr. C 12/15</t>
  </si>
  <si>
    <t>1478323528</t>
  </si>
  <si>
    <t>5</t>
  </si>
  <si>
    <t>Komunikácie</t>
  </si>
  <si>
    <t>10</t>
  </si>
  <si>
    <t>564762114.S</t>
  </si>
  <si>
    <t>Podklad alebo kryt z kameniva hrubého drveného veľ. 32-63 mm (vibr.štrk) po zhut.hr. 230 mm</t>
  </si>
  <si>
    <t>-1134121100</t>
  </si>
  <si>
    <t>11</t>
  </si>
  <si>
    <t>564851111.S</t>
  </si>
  <si>
    <t>Podklad zo štrkodrviny s rozprestretím a zhutnením, po zhutnení hr. 150 mm</t>
  </si>
  <si>
    <t>880331533</t>
  </si>
  <si>
    <t>565131111.S</t>
  </si>
  <si>
    <t>Podklad z asfaltového betónu AC 16 P s rozprestretím a zhutnením v pruhu š. do 3 m, po zhutnení hr. 50 mm</t>
  </si>
  <si>
    <t>1067002715</t>
  </si>
  <si>
    <t>7</t>
  </si>
  <si>
    <t>565172113.S</t>
  </si>
  <si>
    <t>Vyrovnanie povrchu doterajšieho podkladu obaľovaným kamenivom ACP hr. 120 mm</t>
  </si>
  <si>
    <t>2088591387</t>
  </si>
  <si>
    <t>77</t>
  </si>
  <si>
    <t>566902221.S</t>
  </si>
  <si>
    <t>Vyspravenie podkladu po prekopoch inžinierskych sietí plochy nad 15 m2 štrkodrvou, po zhutnení hr. 100 mm</t>
  </si>
  <si>
    <t>1333103883</t>
  </si>
  <si>
    <t>78</t>
  </si>
  <si>
    <t>961572082</t>
  </si>
  <si>
    <t>9</t>
  </si>
  <si>
    <t>577134251.S</t>
  </si>
  <si>
    <t>Asfaltový betón vrstva obrusná AC 11 O v pruhu š. do 3 m z modifik. asfaltu tr. I, po zhutnení hr. 40 mm</t>
  </si>
  <si>
    <t>67476634</t>
  </si>
  <si>
    <t>Rúrové vedenie</t>
  </si>
  <si>
    <t>15</t>
  </si>
  <si>
    <t>850265121</t>
  </si>
  <si>
    <t>Výrez alebo výsek na potrubí z rúr liatinových tlakových DN 100</t>
  </si>
  <si>
    <t>-2014391658</t>
  </si>
  <si>
    <t>41</t>
  </si>
  <si>
    <t>857262121</t>
  </si>
  <si>
    <t>Montáž liatinovej tvarovky jednoosovej na potrubí z rúr prírubových DN 100</t>
  </si>
  <si>
    <t>-2109024088</t>
  </si>
  <si>
    <t>42</t>
  </si>
  <si>
    <t>850010030016</t>
  </si>
  <si>
    <t>Tvarovka prírubová TP liatinová FF kus, DN 100/300, PN 16 Hawle</t>
  </si>
  <si>
    <t>100251466</t>
  </si>
  <si>
    <t>43</t>
  </si>
  <si>
    <t>29486</t>
  </si>
  <si>
    <t>Hawle koleno prir.pätk DN100</t>
  </si>
  <si>
    <t>2007883746</t>
  </si>
  <si>
    <t>44</t>
  </si>
  <si>
    <t>799410000016</t>
  </si>
  <si>
    <t>Tvarovka liatinová spojka SYNOFLEX Multi-range hrdlo-príruba, DN 100, PN 10/16 s povrchovou úpravou, na vodu, Hawle</t>
  </si>
  <si>
    <t>518270257</t>
  </si>
  <si>
    <t>45</t>
  </si>
  <si>
    <t>319510017800</t>
  </si>
  <si>
    <t>Spojka S2000 liatinová, D 110/110 mm, PN16, pre potrubie z PE a PVC s istením proti posunu, na vodu, HAWLE</t>
  </si>
  <si>
    <t>150213441</t>
  </si>
  <si>
    <t>68</t>
  </si>
  <si>
    <t>339010000016.1</t>
  </si>
  <si>
    <t>Tesnenie ploché z elastoméru s oceľovou vložkou DN 100, PN 16, na vodu, Hawle</t>
  </si>
  <si>
    <t>1455751357</t>
  </si>
  <si>
    <t>39</t>
  </si>
  <si>
    <t>857264121</t>
  </si>
  <si>
    <t>Montážl iatinovej tvarovky odbočnej na potrubí z rúr prírubových DN 100</t>
  </si>
  <si>
    <t>2013786192</t>
  </si>
  <si>
    <t>40</t>
  </si>
  <si>
    <t>92468</t>
  </si>
  <si>
    <t>Hawle T-kus DN100/100</t>
  </si>
  <si>
    <t>-933974114</t>
  </si>
  <si>
    <t>46</t>
  </si>
  <si>
    <t>871271124</t>
  </si>
  <si>
    <t>Montáž vodovodného potrubia z dvojvsrtvového PE 100RC SDR11, SDR17 zváraných elektrotvarovkami D 110x10,0 mm</t>
  </si>
  <si>
    <t>1178508976</t>
  </si>
  <si>
    <t>47</t>
  </si>
  <si>
    <t>286130031400</t>
  </si>
  <si>
    <t>Rúra HDPE na vodu PE100 PN10 SDR17 110x6,6x12 m, WAVIN</t>
  </si>
  <si>
    <t>-1983792070</t>
  </si>
  <si>
    <t>48</t>
  </si>
  <si>
    <t>286530227700</t>
  </si>
  <si>
    <t>Elektrospojka PE 100, na vodu, plyn a kanalizáciu, SDR 11, D 110 mm, WAVIN</t>
  </si>
  <si>
    <t>-2109468966</t>
  </si>
  <si>
    <t>49</t>
  </si>
  <si>
    <t>877271068</t>
  </si>
  <si>
    <t>Montáž elektrotvarovky pre vodovodné potrubia z PE 100 D 110 mm</t>
  </si>
  <si>
    <t>350598800</t>
  </si>
  <si>
    <t>50</t>
  </si>
  <si>
    <t>286530232500</t>
  </si>
  <si>
    <t>Elektrokoleno 30° PE 100, na vodu, plyn a kanalizáciu, SDR 11, D 110 mm, WAVIN</t>
  </si>
  <si>
    <t>1792627516</t>
  </si>
  <si>
    <t>51</t>
  </si>
  <si>
    <t>286530232501</t>
  </si>
  <si>
    <t>Elektrokoleno 45° PE 100, na vodu, plyn a kanalizáciu, SDR 11, D 110 mm, WAVIN</t>
  </si>
  <si>
    <t>394116580</t>
  </si>
  <si>
    <t>52</t>
  </si>
  <si>
    <t>286530235500</t>
  </si>
  <si>
    <t>Elektro T-kus, rovnoramenný PE 100, na vodu, plyn a kanalizáciu, SDR 11, D 110 mm, WAVIN</t>
  </si>
  <si>
    <t>532146455</t>
  </si>
  <si>
    <t>53</t>
  </si>
  <si>
    <t>FF485528W</t>
  </si>
  <si>
    <t>PET Lemový nákružok PE100 SDR11 L D110 Wavin</t>
  </si>
  <si>
    <t>49473540</t>
  </si>
  <si>
    <t>54</t>
  </si>
  <si>
    <t>FF700214W</t>
  </si>
  <si>
    <t>PET Príruba PP/Ocel, PN16 / pripoj.rozmer PN10 D110DN100</t>
  </si>
  <si>
    <t>2093974010</t>
  </si>
  <si>
    <t>58</t>
  </si>
  <si>
    <t>891247112</t>
  </si>
  <si>
    <t>Montáž vodovodnej armatúry na potrubí, hydrant podzemný (bez osadenia poklopov) DN 100</t>
  </si>
  <si>
    <t>-406122492</t>
  </si>
  <si>
    <t>59</t>
  </si>
  <si>
    <t>240.3</t>
  </si>
  <si>
    <t>Hydrant podzemný DUO DN 100 RD 1.50 m, Hawlel</t>
  </si>
  <si>
    <t>1876896105</t>
  </si>
  <si>
    <t>55</t>
  </si>
  <si>
    <t>891261111</t>
  </si>
  <si>
    <t>Montáž posúvača s osadením zemnej súpravy (bez poklopov) DN 100</t>
  </si>
  <si>
    <t>373551745</t>
  </si>
  <si>
    <t>56</t>
  </si>
  <si>
    <t>4000E2100</t>
  </si>
  <si>
    <t>Posúvač DN 100 mm - s prírubami typ E2, Hawle</t>
  </si>
  <si>
    <t>6378223</t>
  </si>
  <si>
    <t>57</t>
  </si>
  <si>
    <t>9500E2.2</t>
  </si>
  <si>
    <t>Zemná súprava teleskopická E2 RD=1.30-1.80 m DN 50-100, voda a kanál</t>
  </si>
  <si>
    <t>811731032</t>
  </si>
  <si>
    <t>60</t>
  </si>
  <si>
    <t>891267211</t>
  </si>
  <si>
    <t>Montáž vodovodnej armatúry na potrubí, hydrant nadzemný DN 100</t>
  </si>
  <si>
    <t>725138138</t>
  </si>
  <si>
    <t>61</t>
  </si>
  <si>
    <t>230.3</t>
  </si>
  <si>
    <t>Hydrant nadzemný DUO lomivý DN 100 2B/A RD1.5, Hawle</t>
  </si>
  <si>
    <t>-1780372791</t>
  </si>
  <si>
    <t>26</t>
  </si>
  <si>
    <t>892271111</t>
  </si>
  <si>
    <t>Ostatné práce na rúrovom vedení, tlakové skúšky vodovodného potrubia DN 100 alebo 125</t>
  </si>
  <si>
    <t>-258290815</t>
  </si>
  <si>
    <t>28</t>
  </si>
  <si>
    <t>892273111</t>
  </si>
  <si>
    <t>Preplach a dezinfekcia vodovodného potrubia DN od 80 do 125</t>
  </si>
  <si>
    <t>363060637</t>
  </si>
  <si>
    <t>27</t>
  </si>
  <si>
    <t>892372111</t>
  </si>
  <si>
    <t>Zabezpečenie koncov vodovodného potrubia pri tlakových skúškach DN do 300 mm</t>
  </si>
  <si>
    <t>1071983507</t>
  </si>
  <si>
    <t>29</t>
  </si>
  <si>
    <t>899401112</t>
  </si>
  <si>
    <t>Osadenie poklopu liatinového posúvačového</t>
  </si>
  <si>
    <t>603258491</t>
  </si>
  <si>
    <t>30</t>
  </si>
  <si>
    <t>1750</t>
  </si>
  <si>
    <t>Poklop uličný "tuhý" pre posúvače, voda a kanál Hawle</t>
  </si>
  <si>
    <t>1683443097</t>
  </si>
  <si>
    <t>31</t>
  </si>
  <si>
    <t>899401113</t>
  </si>
  <si>
    <t>Osadenie poklopu liatinového hydrantového</t>
  </si>
  <si>
    <t>1486164036</t>
  </si>
  <si>
    <t>32</t>
  </si>
  <si>
    <t>1950</t>
  </si>
  <si>
    <t>Poklop uličny "tuhý" hydrantový, voda a kanál Hawle</t>
  </si>
  <si>
    <t>530884703</t>
  </si>
  <si>
    <t>33</t>
  </si>
  <si>
    <t>899713111</t>
  </si>
  <si>
    <t>Orientačná tabuľka na vodovodných a kanalizačných radoch na stĺpiku oceľovom alebo betónovom</t>
  </si>
  <si>
    <t>1149525229</t>
  </si>
  <si>
    <t>34</t>
  </si>
  <si>
    <t>VK844250</t>
  </si>
  <si>
    <t>Hydrantový stĺpik</t>
  </si>
  <si>
    <t>1613504897</t>
  </si>
  <si>
    <t>35</t>
  </si>
  <si>
    <t>VK14075</t>
  </si>
  <si>
    <t xml:space="preserve">Vodárensky orientačný stĺpik - oceľový z PE s ochranou a fóliou bez betónovej pätky rozmery priemer x výška 42x2250mm,  MIVA</t>
  </si>
  <si>
    <t>-1459377039</t>
  </si>
  <si>
    <t>36</t>
  </si>
  <si>
    <t>899721121</t>
  </si>
  <si>
    <t>Signalizačný vodič na potrubí PVC DN do 150 mm</t>
  </si>
  <si>
    <t>-1112499484</t>
  </si>
  <si>
    <t>37</t>
  </si>
  <si>
    <t>899721131</t>
  </si>
  <si>
    <t>Označenie vodovodného potrubia bielou výstražnou fóliou</t>
  </si>
  <si>
    <t>47605127</t>
  </si>
  <si>
    <t>64</t>
  </si>
  <si>
    <t>899912102R</t>
  </si>
  <si>
    <t>Montáž chráničiek DN200</t>
  </si>
  <si>
    <t>1328815416</t>
  </si>
  <si>
    <t>66</t>
  </si>
  <si>
    <t>286110003100</t>
  </si>
  <si>
    <t>Rúra kanalizačná PVC-U gravitačná, hladká SN8 - KG, SW - plnostenná, DN 200, dĺ. 6 m, WAVIN</t>
  </si>
  <si>
    <t>-952225335</t>
  </si>
  <si>
    <t>62</t>
  </si>
  <si>
    <t>899912131</t>
  </si>
  <si>
    <t>Montáž kĺznej objímky RACI montovaná na potrubie DN 50-100</t>
  </si>
  <si>
    <t>1636363926</t>
  </si>
  <si>
    <t>63</t>
  </si>
  <si>
    <t>113038</t>
  </si>
  <si>
    <t>Klzná objímka RACI DN100/DN200</t>
  </si>
  <si>
    <t>553238151</t>
  </si>
  <si>
    <t>67</t>
  </si>
  <si>
    <t>120541</t>
  </si>
  <si>
    <t>Manžeta tesniaca C 200-110 na chraničku</t>
  </si>
  <si>
    <t>1722801105</t>
  </si>
  <si>
    <t>Ostatné konštrukcie a práce-búranie</t>
  </si>
  <si>
    <t>6</t>
  </si>
  <si>
    <t>919735113.S</t>
  </si>
  <si>
    <t>Rezanie existujúceho asfaltového krytu alebo podkladu hĺbky nad 100 do 150 mm</t>
  </si>
  <si>
    <t>-919068189</t>
  </si>
  <si>
    <t>14</t>
  </si>
  <si>
    <t>938909311.S</t>
  </si>
  <si>
    <t>Odstránenie blata, prachu alebo hlineného nánosu, z povrchu podkladu alebo krytu bet. alebo asfalt.</t>
  </si>
  <si>
    <t>1342578411</t>
  </si>
  <si>
    <t>99</t>
  </si>
  <si>
    <t>Presun hmôt HSV</t>
  </si>
  <si>
    <t>38</t>
  </si>
  <si>
    <t>998276101</t>
  </si>
  <si>
    <t>Presun hmôt pre rúrové vedenie hĺbené z rúr z plast., hmôt alebo sklolamin. v otvorenom výkope</t>
  </si>
  <si>
    <t>-239369609</t>
  </si>
  <si>
    <t>VRN</t>
  </si>
  <si>
    <t>Vedľajšie rozpočtové náklady</t>
  </si>
  <si>
    <t>000300011.S</t>
  </si>
  <si>
    <t>Geodetické práce - vykonávané pred výstavbou vytýčenie hraníc pozemkov</t>
  </si>
  <si>
    <t>1024</t>
  </si>
  <si>
    <t>151244029</t>
  </si>
  <si>
    <t>3</t>
  </si>
  <si>
    <t>000300013.S</t>
  </si>
  <si>
    <t>Geodetické práce - vykonávané pred výstavbou určenie priebehu nadzemného alebo podzemného existujúceho aj plánovaného vedenia</t>
  </si>
  <si>
    <t>1310669037</t>
  </si>
  <si>
    <t>000300016.S</t>
  </si>
  <si>
    <t>Geodetické práce - vykonávané pred výstavbou určenie vytyčovacej siete, vytýčenie staveniska, staveb. objektu</t>
  </si>
  <si>
    <t>-1366186514</t>
  </si>
  <si>
    <t>000300031.S</t>
  </si>
  <si>
    <t>Geodetické práce - vykonávané po výstavbe zameranie skutočného vyhotovenia stavby</t>
  </si>
  <si>
    <t>-1214301821</t>
  </si>
  <si>
    <t>000600024.S</t>
  </si>
  <si>
    <t>Zariadenie staveniska - prevádzkové dopravné značenie po stavenisku</t>
  </si>
  <si>
    <t>súb</t>
  </si>
  <si>
    <t>-1221217578</t>
  </si>
  <si>
    <t>VP</t>
  </si>
  <si>
    <t xml:space="preserve">  Práce naviac</t>
  </si>
  <si>
    <t>PN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</si>
</sst>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4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sz val="10"/>
      <color rgb="FF46464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4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right style="thin">
        <color rgb="FF000000"/>
      </right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3" fillId="0" borderId="0" applyNumberFormat="0" applyFill="0" applyBorder="0" applyAlignment="0" applyProtection="0"/>
  </cellStyleXfs>
  <cellXfs count="27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14" fillId="0" borderId="0" xfId="0" applyFont="1" applyAlignment="1" applyProtection="1">
      <alignment horizontal="left" vertical="center"/>
    </xf>
    <xf numFmtId="4" fontId="2" fillId="0" borderId="0" xfId="0" applyNumberFormat="1" applyFont="1" applyAlignment="1" applyProtection="1">
      <alignment vertical="center"/>
    </xf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5" fillId="0" borderId="5" xfId="0" applyNumberFormat="1" applyFont="1" applyBorder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6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5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left" vertical="center"/>
    </xf>
    <xf numFmtId="0" fontId="20" fillId="4" borderId="0" xfId="0" applyFont="1" applyFill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4" fillId="0" borderId="0" xfId="0" applyFont="1" applyAlignment="1" applyProtection="1">
      <alignment horizontal="left" vertical="center" wrapText="1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6" fillId="0" borderId="19" xfId="0" applyNumberFormat="1" applyFont="1" applyBorder="1" applyAlignment="1" applyProtection="1">
      <alignment vertical="center"/>
    </xf>
    <xf numFmtId="4" fontId="26" fillId="0" borderId="20" xfId="0" applyNumberFormat="1" applyFont="1" applyBorder="1" applyAlignment="1" applyProtection="1">
      <alignment vertical="center"/>
    </xf>
    <xf numFmtId="166" fontId="26" fillId="0" borderId="20" xfId="0" applyNumberFormat="1" applyFont="1" applyBorder="1" applyAlignment="1" applyProtection="1">
      <alignment vertical="center"/>
    </xf>
    <xf numFmtId="4" fontId="26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22" xfId="0" applyFont="1" applyBorder="1" applyAlignment="1" applyProtection="1">
      <alignment vertical="center"/>
    </xf>
    <xf numFmtId="0" fontId="7" fillId="0" borderId="0" xfId="0" applyFont="1" applyAlignment="1" applyProtection="1">
      <alignment horizontal="left" vertical="center"/>
    </xf>
    <xf numFmtId="4" fontId="7" fillId="2" borderId="0" xfId="0" applyNumberFormat="1" applyFont="1" applyFill="1" applyAlignment="1" applyProtection="1">
      <alignment vertical="center"/>
      <protection locked="0"/>
    </xf>
    <xf numFmtId="4" fontId="7" fillId="0" borderId="0" xfId="0" applyNumberFormat="1" applyFont="1" applyAlignment="1" applyProtection="1">
      <alignment vertical="center"/>
    </xf>
    <xf numFmtId="164" fontId="1" fillId="2" borderId="14" xfId="0" applyNumberFormat="1" applyFont="1" applyFill="1" applyBorder="1" applyAlignment="1" applyProtection="1">
      <alignment horizontal="center" vertical="center"/>
      <protection locked="0"/>
    </xf>
    <xf numFmtId="0" fontId="1" fillId="2" borderId="0" xfId="0" applyFont="1" applyFill="1" applyBorder="1" applyAlignment="1" applyProtection="1">
      <alignment horizontal="center" vertical="center"/>
      <protection locked="0"/>
    </xf>
    <xf numFmtId="4" fontId="1" fillId="0" borderId="15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7" fillId="2" borderId="0" xfId="0" applyFont="1" applyFill="1" applyAlignment="1" applyProtection="1">
      <alignment horizontal="left" vertical="center"/>
      <protection locked="0"/>
    </xf>
    <xf numFmtId="164" fontId="1" fillId="2" borderId="19" xfId="0" applyNumberFormat="1" applyFont="1" applyFill="1" applyBorder="1" applyAlignment="1" applyProtection="1">
      <alignment horizontal="center" vertical="center"/>
      <protection locked="0"/>
    </xf>
    <xf numFmtId="0" fontId="1" fillId="2" borderId="20" xfId="0" applyFont="1" applyFill="1" applyBorder="1" applyAlignment="1" applyProtection="1">
      <alignment horizontal="center" vertical="center"/>
      <protection locked="0"/>
    </xf>
    <xf numFmtId="4" fontId="1" fillId="0" borderId="21" xfId="0" applyNumberFormat="1" applyFont="1" applyBorder="1" applyAlignment="1" applyProtection="1">
      <alignment vertical="center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4" fontId="22" fillId="4" borderId="0" xfId="0" applyNumberFormat="1" applyFont="1" applyFill="1" applyAlignment="1" applyProtection="1">
      <alignment vertical="center"/>
    </xf>
    <xf numFmtId="0" fontId="0" fillId="0" borderId="0" xfId="0" applyProtection="1">
      <protection locked="0"/>
    </xf>
    <xf numFmtId="0" fontId="0" fillId="0" borderId="1" xfId="0" applyBorder="1"/>
    <xf numFmtId="0" fontId="0" fillId="0" borderId="2" xfId="0" applyBorder="1"/>
    <xf numFmtId="0" fontId="0" fillId="0" borderId="2" xfId="0" applyBorder="1" applyProtection="1">
      <protection locked="0"/>
    </xf>
    <xf numFmtId="0" fontId="10" fillId="0" borderId="0" xfId="0" applyFont="1" applyAlignment="1">
      <alignment horizontal="left" vertical="center"/>
    </xf>
    <xf numFmtId="0" fontId="27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Font="1" applyAlignment="1" applyProtection="1">
      <alignment vertical="center"/>
      <protection locked="0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  <protection locked="0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0" xfId="0" applyFont="1" applyAlignment="1" applyProtection="1">
      <alignment vertical="center" wrapText="1"/>
      <protection locked="0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0" fillId="0" borderId="12" xfId="0" applyFont="1" applyBorder="1" applyAlignment="1" applyProtection="1">
      <alignment vertical="center"/>
      <protection locked="0"/>
    </xf>
    <xf numFmtId="0" fontId="15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0" xfId="0" applyFont="1" applyAlignment="1" applyProtection="1">
      <alignment horizontal="right" vertical="center"/>
      <protection locked="0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 applyProtection="1">
      <alignment horizontal="right" vertical="center"/>
      <protection locked="0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0" fontId="0" fillId="4" borderId="7" xfId="0" applyFont="1" applyFill="1" applyBorder="1" applyAlignment="1" applyProtection="1">
      <alignment vertical="center"/>
      <protection locked="0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0" fillId="0" borderId="4" xfId="0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0" fillId="0" borderId="5" xfId="0" applyFont="1" applyBorder="1" applyAlignment="1" applyProtection="1">
      <alignment vertical="center"/>
      <protection locked="0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4" xfId="0" applyFont="1" applyBorder="1" applyAlignment="1" applyProtection="1">
      <alignment vertical="center"/>
      <protection locked="0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0" xfId="0" applyFont="1" applyBorder="1" applyAlignment="1" applyProtection="1">
      <alignment vertical="center"/>
      <protection locked="0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2" xfId="0" applyFont="1" applyBorder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  <protection locked="0"/>
    </xf>
    <xf numFmtId="0" fontId="20" fillId="4" borderId="0" xfId="0" applyFont="1" applyFill="1" applyAlignment="1" applyProtection="1">
      <alignment horizontal="right" vertical="center"/>
    </xf>
    <xf numFmtId="0" fontId="28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vertical="center"/>
      <protection locked="0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vertical="center"/>
      <protection locked="0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6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  <protection locked="0"/>
    </xf>
    <xf numFmtId="167" fontId="6" fillId="0" borderId="0" xfId="0" applyNumberFormat="1" applyFont="1" applyAlignment="1" applyProtection="1"/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  <protection locked="0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7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9" fillId="0" borderId="12" xfId="0" applyNumberFormat="1" applyFont="1" applyBorder="1" applyAlignment="1" applyProtection="1"/>
    <xf numFmtId="166" fontId="29" fillId="0" borderId="13" xfId="0" applyNumberFormat="1" applyFont="1" applyBorder="1" applyAlignment="1" applyProtection="1"/>
    <xf numFmtId="167" fontId="30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167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167" fontId="7" fillId="0" borderId="0" xfId="0" applyNumberFormat="1" applyFont="1" applyAlignment="1" applyProtection="1"/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167" fontId="20" fillId="2" borderId="23" xfId="0" applyNumberFormat="1" applyFont="1" applyFill="1" applyBorder="1" applyAlignment="1" applyProtection="1">
      <alignment vertical="center"/>
      <protection locked="0"/>
    </xf>
    <xf numFmtId="0" fontId="0" fillId="0" borderId="23" xfId="0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167" fontId="0" fillId="0" borderId="0" xfId="0" applyNumberFormat="1" applyFont="1" applyAlignment="1">
      <alignment vertical="center"/>
    </xf>
    <xf numFmtId="0" fontId="31" fillId="0" borderId="23" xfId="0" applyFont="1" applyBorder="1" applyAlignment="1" applyProtection="1">
      <alignment horizontal="center" vertical="center"/>
    </xf>
    <xf numFmtId="49" fontId="31" fillId="0" borderId="23" xfId="0" applyNumberFormat="1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left" vertical="center" wrapText="1"/>
    </xf>
    <xf numFmtId="0" fontId="31" fillId="0" borderId="23" xfId="0" applyFont="1" applyBorder="1" applyAlignment="1" applyProtection="1">
      <alignment horizontal="center" vertical="center" wrapText="1"/>
    </xf>
    <xf numFmtId="167" fontId="31" fillId="0" borderId="23" xfId="0" applyNumberFormat="1" applyFont="1" applyBorder="1" applyAlignment="1" applyProtection="1">
      <alignment vertical="center"/>
    </xf>
    <xf numFmtId="167" fontId="31" fillId="2" borderId="23" xfId="0" applyNumberFormat="1" applyFont="1" applyFill="1" applyBorder="1" applyAlignment="1" applyProtection="1">
      <alignment vertical="center"/>
      <protection locked="0"/>
    </xf>
    <xf numFmtId="0" fontId="32" fillId="0" borderId="23" xfId="0" applyFont="1" applyBorder="1" applyAlignment="1" applyProtection="1">
      <alignment vertical="center"/>
    </xf>
    <xf numFmtId="0" fontId="32" fillId="0" borderId="3" xfId="0" applyFont="1" applyBorder="1" applyAlignment="1">
      <alignment vertical="center"/>
    </xf>
    <xf numFmtId="0" fontId="31" fillId="2" borderId="14" xfId="0" applyFont="1" applyFill="1" applyBorder="1" applyAlignment="1" applyProtection="1">
      <alignment horizontal="left" vertical="center"/>
      <protection locked="0"/>
    </xf>
    <xf numFmtId="0" fontId="31" fillId="0" borderId="0" xfId="0" applyFont="1" applyBorder="1" applyAlignment="1" applyProtection="1">
      <alignment horizontal="center" vertical="center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2" borderId="23" xfId="0" applyFont="1" applyFill="1" applyBorder="1" applyAlignment="1" applyProtection="1">
      <alignment horizontal="center" vertical="center"/>
      <protection locked="0"/>
    </xf>
    <xf numFmtId="49" fontId="0" fillId="2" borderId="23" xfId="0" applyNumberFormat="1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left" vertical="center" wrapText="1"/>
      <protection locked="0"/>
    </xf>
    <xf numFmtId="0" fontId="0" fillId="2" borderId="23" xfId="0" applyFont="1" applyFill="1" applyBorder="1" applyAlignment="1" applyProtection="1">
      <alignment horizontal="center" vertical="center" wrapText="1"/>
      <protection locked="0"/>
    </xf>
    <xf numFmtId="167" fontId="0" fillId="2" borderId="23" xfId="0" applyNumberFormat="1" applyFont="1" applyFill="1" applyBorder="1" applyAlignment="1" applyProtection="1">
      <alignment vertical="center"/>
      <protection locked="0"/>
    </xf>
    <xf numFmtId="167" fontId="0" fillId="0" borderId="23" xfId="0" applyNumberFormat="1" applyFont="1" applyBorder="1" applyAlignment="1" applyProtection="1">
      <alignment vertical="center"/>
    </xf>
    <xf numFmtId="0" fontId="19" fillId="2" borderId="23" xfId="0" applyFont="1" applyFill="1" applyBorder="1" applyAlignment="1" applyProtection="1">
      <alignment horizontal="left" vertical="center"/>
      <protection locked="0"/>
    </xf>
    <xf numFmtId="0" fontId="19" fillId="2" borderId="23" xfId="0" applyFont="1" applyFill="1" applyBorder="1" applyAlignment="1" applyProtection="1">
      <alignment horizontal="center" vertical="center"/>
      <protection locked="0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7</v>
      </c>
    </row>
    <row r="4" s="1" customFormat="1" ht="24.96" customHeight="1">
      <c r="B4" s="18"/>
      <c r="C4" s="19"/>
      <c r="D4" s="20" t="s">
        <v>8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9</v>
      </c>
      <c r="BE4" s="22" t="s">
        <v>10</v>
      </c>
      <c r="BS4" s="14" t="s">
        <v>6</v>
      </c>
    </row>
    <row r="5" s="1" customFormat="1" ht="12" customHeight="1">
      <c r="B5" s="18"/>
      <c r="C5" s="19"/>
      <c r="D5" s="23" t="s">
        <v>11</v>
      </c>
      <c r="E5" s="19"/>
      <c r="F5" s="19"/>
      <c r="G5" s="19"/>
      <c r="H5" s="19"/>
      <c r="I5" s="19"/>
      <c r="J5" s="19"/>
      <c r="K5" s="24" t="s">
        <v>12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13</v>
      </c>
      <c r="BS5" s="14" t="s">
        <v>6</v>
      </c>
    </row>
    <row r="6" s="1" customFormat="1" ht="36.96" customHeight="1">
      <c r="B6" s="18"/>
      <c r="C6" s="19"/>
      <c r="D6" s="26" t="s">
        <v>14</v>
      </c>
      <c r="E6" s="19"/>
      <c r="F6" s="19"/>
      <c r="G6" s="19"/>
      <c r="H6" s="19"/>
      <c r="I6" s="19"/>
      <c r="J6" s="19"/>
      <c r="K6" s="27" t="s">
        <v>15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16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17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18</v>
      </c>
      <c r="E8" s="19"/>
      <c r="F8" s="19"/>
      <c r="G8" s="19"/>
      <c r="H8" s="19"/>
      <c r="I8" s="19"/>
      <c r="J8" s="19"/>
      <c r="K8" s="24" t="s">
        <v>19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20</v>
      </c>
      <c r="AL8" s="19"/>
      <c r="AM8" s="19"/>
      <c r="AN8" s="30" t="s">
        <v>21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22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23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24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25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26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23</v>
      </c>
      <c r="AL13" s="19"/>
      <c r="AM13" s="19"/>
      <c r="AN13" s="31" t="s">
        <v>27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27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25</v>
      </c>
      <c r="AL14" s="19"/>
      <c r="AM14" s="19"/>
      <c r="AN14" s="31" t="s">
        <v>27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28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23</v>
      </c>
      <c r="AL16" s="19"/>
      <c r="AM16" s="19"/>
      <c r="AN16" s="24" t="s">
        <v>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29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25</v>
      </c>
      <c r="AL17" s="19"/>
      <c r="AM17" s="19"/>
      <c r="AN17" s="24" t="s">
        <v>1</v>
      </c>
      <c r="AO17" s="19"/>
      <c r="AP17" s="19"/>
      <c r="AQ17" s="19"/>
      <c r="AR17" s="17"/>
      <c r="BE17" s="28"/>
      <c r="BS17" s="14" t="s">
        <v>30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31</v>
      </c>
    </row>
    <row r="19" s="1" customFormat="1" ht="12" customHeight="1">
      <c r="B19" s="18"/>
      <c r="C19" s="19"/>
      <c r="D19" s="29" t="s">
        <v>32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23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31</v>
      </c>
    </row>
    <row r="20" s="1" customFormat="1" ht="18.48" customHeight="1">
      <c r="B20" s="18"/>
      <c r="C20" s="19"/>
      <c r="D20" s="19"/>
      <c r="E20" s="24" t="s">
        <v>29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25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30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33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1" customFormat="1" ht="14.4" customHeight="1">
      <c r="B26" s="18"/>
      <c r="C26" s="19"/>
      <c r="D26" s="35" t="s">
        <v>34</v>
      </c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  <c r="AI26" s="19"/>
      <c r="AJ26" s="19"/>
      <c r="AK26" s="36">
        <f>ROUND(AG94,2)</f>
        <v>0</v>
      </c>
      <c r="AL26" s="19"/>
      <c r="AM26" s="19"/>
      <c r="AN26" s="19"/>
      <c r="AO26" s="19"/>
      <c r="AP26" s="19"/>
      <c r="AQ26" s="19"/>
      <c r="AR26" s="17"/>
      <c r="BE26" s="28"/>
    </row>
    <row r="27" s="1" customFormat="1" ht="14.4" customHeight="1">
      <c r="B27" s="18"/>
      <c r="C27" s="19"/>
      <c r="D27" s="35" t="s">
        <v>35</v>
      </c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  <c r="AI27" s="19"/>
      <c r="AJ27" s="19"/>
      <c r="AK27" s="36">
        <f>ROUND(AG97, 2)</f>
        <v>0</v>
      </c>
      <c r="AL27" s="36"/>
      <c r="AM27" s="36"/>
      <c r="AN27" s="36"/>
      <c r="AO27" s="36"/>
      <c r="AP27" s="19"/>
      <c r="AQ27" s="19"/>
      <c r="AR27" s="17"/>
      <c r="BE27" s="28"/>
    </row>
    <row r="28" s="2" customFormat="1" ht="6.96" customHeigh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39"/>
      <c r="M28" s="39"/>
      <c r="N28" s="39"/>
      <c r="O28" s="39"/>
      <c r="P28" s="39"/>
      <c r="Q28" s="39"/>
      <c r="R28" s="39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  <c r="AF28" s="39"/>
      <c r="AG28" s="39"/>
      <c r="AH28" s="39"/>
      <c r="AI28" s="39"/>
      <c r="AJ28" s="39"/>
      <c r="AK28" s="39"/>
      <c r="AL28" s="39"/>
      <c r="AM28" s="39"/>
      <c r="AN28" s="39"/>
      <c r="AO28" s="39"/>
      <c r="AP28" s="39"/>
      <c r="AQ28" s="39"/>
      <c r="AR28" s="40"/>
      <c r="BE28" s="28"/>
    </row>
    <row r="29" s="2" customFormat="1" ht="25.92" customHeight="1">
      <c r="A29" s="37"/>
      <c r="B29" s="38"/>
      <c r="C29" s="39"/>
      <c r="D29" s="41" t="s">
        <v>36</v>
      </c>
      <c r="E29" s="42"/>
      <c r="F29" s="42"/>
      <c r="G29" s="42"/>
      <c r="H29" s="42"/>
      <c r="I29" s="42"/>
      <c r="J29" s="42"/>
      <c r="K29" s="42"/>
      <c r="L29" s="42"/>
      <c r="M29" s="42"/>
      <c r="N29" s="42"/>
      <c r="O29" s="42"/>
      <c r="P29" s="42"/>
      <c r="Q29" s="42"/>
      <c r="R29" s="42"/>
      <c r="S29" s="42"/>
      <c r="T29" s="42"/>
      <c r="U29" s="42"/>
      <c r="V29" s="42"/>
      <c r="W29" s="42"/>
      <c r="X29" s="42"/>
      <c r="Y29" s="42"/>
      <c r="Z29" s="42"/>
      <c r="AA29" s="42"/>
      <c r="AB29" s="42"/>
      <c r="AC29" s="42"/>
      <c r="AD29" s="42"/>
      <c r="AE29" s="42"/>
      <c r="AF29" s="42"/>
      <c r="AG29" s="42"/>
      <c r="AH29" s="42"/>
      <c r="AI29" s="42"/>
      <c r="AJ29" s="42"/>
      <c r="AK29" s="43">
        <f>ROUND(AK26 + AK27, 2)</f>
        <v>0</v>
      </c>
      <c r="AL29" s="42"/>
      <c r="AM29" s="42"/>
      <c r="AN29" s="42"/>
      <c r="AO29" s="42"/>
      <c r="AP29" s="39"/>
      <c r="AQ29" s="39"/>
      <c r="AR29" s="40"/>
      <c r="BE29" s="28"/>
    </row>
    <row r="30" s="2" customFormat="1" ht="6.96" customHeight="1">
      <c r="A30" s="37"/>
      <c r="B30" s="38"/>
      <c r="C30" s="39"/>
      <c r="D30" s="39"/>
      <c r="E30" s="39"/>
      <c r="F30" s="39"/>
      <c r="G30" s="39"/>
      <c r="H30" s="39"/>
      <c r="I30" s="39"/>
      <c r="J30" s="39"/>
      <c r="K30" s="39"/>
      <c r="L30" s="39"/>
      <c r="M30" s="39"/>
      <c r="N30" s="39"/>
      <c r="O30" s="39"/>
      <c r="P30" s="39"/>
      <c r="Q30" s="39"/>
      <c r="R30" s="39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  <c r="AF30" s="39"/>
      <c r="AG30" s="39"/>
      <c r="AH30" s="39"/>
      <c r="AI30" s="39"/>
      <c r="AJ30" s="39"/>
      <c r="AK30" s="39"/>
      <c r="AL30" s="39"/>
      <c r="AM30" s="39"/>
      <c r="AN30" s="39"/>
      <c r="AO30" s="39"/>
      <c r="AP30" s="39"/>
      <c r="AQ30" s="39"/>
      <c r="AR30" s="40"/>
      <c r="BE30" s="28"/>
    </row>
    <row r="31" s="2" customFormat="1">
      <c r="A31" s="37"/>
      <c r="B31" s="38"/>
      <c r="C31" s="39"/>
      <c r="D31" s="39"/>
      <c r="E31" s="39"/>
      <c r="F31" s="39"/>
      <c r="G31" s="39"/>
      <c r="H31" s="39"/>
      <c r="I31" s="39"/>
      <c r="J31" s="39"/>
      <c r="K31" s="39"/>
      <c r="L31" s="44" t="s">
        <v>37</v>
      </c>
      <c r="M31" s="44"/>
      <c r="N31" s="44"/>
      <c r="O31" s="44"/>
      <c r="P31" s="44"/>
      <c r="Q31" s="39"/>
      <c r="R31" s="39"/>
      <c r="S31" s="39"/>
      <c r="T31" s="39"/>
      <c r="U31" s="39"/>
      <c r="V31" s="39"/>
      <c r="W31" s="44" t="s">
        <v>38</v>
      </c>
      <c r="X31" s="44"/>
      <c r="Y31" s="44"/>
      <c r="Z31" s="44"/>
      <c r="AA31" s="44"/>
      <c r="AB31" s="44"/>
      <c r="AC31" s="44"/>
      <c r="AD31" s="44"/>
      <c r="AE31" s="44"/>
      <c r="AF31" s="39"/>
      <c r="AG31" s="39"/>
      <c r="AH31" s="39"/>
      <c r="AI31" s="39"/>
      <c r="AJ31" s="39"/>
      <c r="AK31" s="44" t="s">
        <v>39</v>
      </c>
      <c r="AL31" s="44"/>
      <c r="AM31" s="44"/>
      <c r="AN31" s="44"/>
      <c r="AO31" s="44"/>
      <c r="AP31" s="39"/>
      <c r="AQ31" s="39"/>
      <c r="AR31" s="40"/>
      <c r="BE31" s="28"/>
    </row>
    <row r="32" s="3" customFormat="1" ht="14.4" customHeight="1">
      <c r="A32" s="3"/>
      <c r="B32" s="45"/>
      <c r="C32" s="46"/>
      <c r="D32" s="29" t="s">
        <v>40</v>
      </c>
      <c r="E32" s="46"/>
      <c r="F32" s="29" t="s">
        <v>41</v>
      </c>
      <c r="G32" s="46"/>
      <c r="H32" s="46"/>
      <c r="I32" s="46"/>
      <c r="J32" s="46"/>
      <c r="K32" s="46"/>
      <c r="L32" s="47">
        <v>0.20000000000000001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ROUND(AZ94 + SUM(CD97:CD101),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f>ROUND(AV94 + SUM(BY97:BY101), 2)</f>
        <v>0</v>
      </c>
      <c r="AL32" s="46"/>
      <c r="AM32" s="46"/>
      <c r="AN32" s="46"/>
      <c r="AO32" s="46"/>
      <c r="AP32" s="46"/>
      <c r="AQ32" s="46"/>
      <c r="AR32" s="49"/>
      <c r="BE32" s="50"/>
    </row>
    <row r="33" s="3" customFormat="1" ht="14.4" customHeight="1">
      <c r="A33" s="3"/>
      <c r="B33" s="45"/>
      <c r="C33" s="46"/>
      <c r="D33" s="46"/>
      <c r="E33" s="46"/>
      <c r="F33" s="29" t="s">
        <v>42</v>
      </c>
      <c r="G33" s="46"/>
      <c r="H33" s="46"/>
      <c r="I33" s="46"/>
      <c r="J33" s="46"/>
      <c r="K33" s="46"/>
      <c r="L33" s="47">
        <v>0.20000000000000001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ROUND(BA94 + SUM(CE97:CE101),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f>ROUND(AW94 + SUM(BZ97:BZ101), 2)</f>
        <v>0</v>
      </c>
      <c r="AL33" s="46"/>
      <c r="AM33" s="46"/>
      <c r="AN33" s="46"/>
      <c r="AO33" s="46"/>
      <c r="AP33" s="46"/>
      <c r="AQ33" s="46"/>
      <c r="AR33" s="49"/>
      <c r="BE33" s="50"/>
    </row>
    <row r="34" hidden="1" s="3" customFormat="1" ht="14.4" customHeight="1">
      <c r="A34" s="3"/>
      <c r="B34" s="45"/>
      <c r="C34" s="46"/>
      <c r="D34" s="46"/>
      <c r="E34" s="46"/>
      <c r="F34" s="29" t="s">
        <v>43</v>
      </c>
      <c r="G34" s="46"/>
      <c r="H34" s="46"/>
      <c r="I34" s="46"/>
      <c r="J34" s="46"/>
      <c r="K34" s="46"/>
      <c r="L34" s="47">
        <v>0.20000000000000001</v>
      </c>
      <c r="M34" s="46"/>
      <c r="N34" s="46"/>
      <c r="O34" s="46"/>
      <c r="P34" s="46"/>
      <c r="Q34" s="46"/>
      <c r="R34" s="46"/>
      <c r="S34" s="46"/>
      <c r="T34" s="46"/>
      <c r="U34" s="46"/>
      <c r="V34" s="46"/>
      <c r="W34" s="48">
        <f>ROUND(BB94 + SUM(CF97:CF101), 2)</f>
        <v>0</v>
      </c>
      <c r="X34" s="46"/>
      <c r="Y34" s="46"/>
      <c r="Z34" s="46"/>
      <c r="AA34" s="46"/>
      <c r="AB34" s="46"/>
      <c r="AC34" s="46"/>
      <c r="AD34" s="46"/>
      <c r="AE34" s="46"/>
      <c r="AF34" s="46"/>
      <c r="AG34" s="46"/>
      <c r="AH34" s="46"/>
      <c r="AI34" s="46"/>
      <c r="AJ34" s="46"/>
      <c r="AK34" s="48">
        <v>0</v>
      </c>
      <c r="AL34" s="46"/>
      <c r="AM34" s="46"/>
      <c r="AN34" s="46"/>
      <c r="AO34" s="46"/>
      <c r="AP34" s="46"/>
      <c r="AQ34" s="46"/>
      <c r="AR34" s="49"/>
      <c r="BE34" s="50"/>
    </row>
    <row r="35" hidden="1" s="3" customFormat="1" ht="14.4" customHeight="1">
      <c r="A35" s="3"/>
      <c r="B35" s="45"/>
      <c r="C35" s="46"/>
      <c r="D35" s="46"/>
      <c r="E35" s="46"/>
      <c r="F35" s="29" t="s">
        <v>44</v>
      </c>
      <c r="G35" s="46"/>
      <c r="H35" s="46"/>
      <c r="I35" s="46"/>
      <c r="J35" s="46"/>
      <c r="K35" s="46"/>
      <c r="L35" s="47">
        <v>0.20000000000000001</v>
      </c>
      <c r="M35" s="46"/>
      <c r="N35" s="46"/>
      <c r="O35" s="46"/>
      <c r="P35" s="46"/>
      <c r="Q35" s="46"/>
      <c r="R35" s="46"/>
      <c r="S35" s="46"/>
      <c r="T35" s="46"/>
      <c r="U35" s="46"/>
      <c r="V35" s="46"/>
      <c r="W35" s="48">
        <f>ROUND(BC94 + SUM(CG97:CG101), 2)</f>
        <v>0</v>
      </c>
      <c r="X35" s="46"/>
      <c r="Y35" s="46"/>
      <c r="Z35" s="46"/>
      <c r="AA35" s="46"/>
      <c r="AB35" s="46"/>
      <c r="AC35" s="46"/>
      <c r="AD35" s="46"/>
      <c r="AE35" s="46"/>
      <c r="AF35" s="46"/>
      <c r="AG35" s="46"/>
      <c r="AH35" s="46"/>
      <c r="AI35" s="46"/>
      <c r="AJ35" s="46"/>
      <c r="AK35" s="48">
        <v>0</v>
      </c>
      <c r="AL35" s="46"/>
      <c r="AM35" s="46"/>
      <c r="AN35" s="46"/>
      <c r="AO35" s="46"/>
      <c r="AP35" s="46"/>
      <c r="AQ35" s="46"/>
      <c r="AR35" s="49"/>
      <c r="BE35" s="3"/>
    </row>
    <row r="36" hidden="1" s="3" customFormat="1" ht="14.4" customHeight="1">
      <c r="A36" s="3"/>
      <c r="B36" s="45"/>
      <c r="C36" s="46"/>
      <c r="D36" s="46"/>
      <c r="E36" s="46"/>
      <c r="F36" s="29" t="s">
        <v>45</v>
      </c>
      <c r="G36" s="46"/>
      <c r="H36" s="46"/>
      <c r="I36" s="46"/>
      <c r="J36" s="46"/>
      <c r="K36" s="46"/>
      <c r="L36" s="47">
        <v>0</v>
      </c>
      <c r="M36" s="46"/>
      <c r="N36" s="46"/>
      <c r="O36" s="46"/>
      <c r="P36" s="46"/>
      <c r="Q36" s="46"/>
      <c r="R36" s="46"/>
      <c r="S36" s="46"/>
      <c r="T36" s="46"/>
      <c r="U36" s="46"/>
      <c r="V36" s="46"/>
      <c r="W36" s="48">
        <f>ROUND(BD94 + SUM(CH97:CH101), 2)</f>
        <v>0</v>
      </c>
      <c r="X36" s="46"/>
      <c r="Y36" s="46"/>
      <c r="Z36" s="46"/>
      <c r="AA36" s="46"/>
      <c r="AB36" s="46"/>
      <c r="AC36" s="46"/>
      <c r="AD36" s="46"/>
      <c r="AE36" s="46"/>
      <c r="AF36" s="46"/>
      <c r="AG36" s="46"/>
      <c r="AH36" s="46"/>
      <c r="AI36" s="46"/>
      <c r="AJ36" s="46"/>
      <c r="AK36" s="48">
        <v>0</v>
      </c>
      <c r="AL36" s="46"/>
      <c r="AM36" s="46"/>
      <c r="AN36" s="46"/>
      <c r="AO36" s="46"/>
      <c r="AP36" s="46"/>
      <c r="AQ36" s="46"/>
      <c r="AR36" s="49"/>
      <c r="BE36" s="3"/>
    </row>
    <row r="37" s="2" customFormat="1" ht="6.96" customHeight="1">
      <c r="A37" s="37"/>
      <c r="B37" s="38"/>
      <c r="C37" s="39"/>
      <c r="D37" s="39"/>
      <c r="E37" s="39"/>
      <c r="F37" s="39"/>
      <c r="G37" s="39"/>
      <c r="H37" s="39"/>
      <c r="I37" s="39"/>
      <c r="J37" s="39"/>
      <c r="K37" s="39"/>
      <c r="L37" s="39"/>
      <c r="M37" s="39"/>
      <c r="N37" s="39"/>
      <c r="O37" s="39"/>
      <c r="P37" s="39"/>
      <c r="Q37" s="39"/>
      <c r="R37" s="39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  <c r="AF37" s="39"/>
      <c r="AG37" s="39"/>
      <c r="AH37" s="39"/>
      <c r="AI37" s="39"/>
      <c r="AJ37" s="39"/>
      <c r="AK37" s="39"/>
      <c r="AL37" s="39"/>
      <c r="AM37" s="39"/>
      <c r="AN37" s="39"/>
      <c r="AO37" s="39"/>
      <c r="AP37" s="39"/>
      <c r="AQ37" s="39"/>
      <c r="AR37" s="40"/>
      <c r="BE37" s="37"/>
    </row>
    <row r="38" s="2" customFormat="1" ht="25.92" customHeight="1">
      <c r="A38" s="37"/>
      <c r="B38" s="38"/>
      <c r="C38" s="51"/>
      <c r="D38" s="52" t="s">
        <v>46</v>
      </c>
      <c r="E38" s="53"/>
      <c r="F38" s="53"/>
      <c r="G38" s="53"/>
      <c r="H38" s="53"/>
      <c r="I38" s="53"/>
      <c r="J38" s="53"/>
      <c r="K38" s="53"/>
      <c r="L38" s="53"/>
      <c r="M38" s="53"/>
      <c r="N38" s="53"/>
      <c r="O38" s="53"/>
      <c r="P38" s="53"/>
      <c r="Q38" s="53"/>
      <c r="R38" s="53"/>
      <c r="S38" s="53"/>
      <c r="T38" s="54" t="s">
        <v>47</v>
      </c>
      <c r="U38" s="53"/>
      <c r="V38" s="53"/>
      <c r="W38" s="53"/>
      <c r="X38" s="55" t="s">
        <v>48</v>
      </c>
      <c r="Y38" s="53"/>
      <c r="Z38" s="53"/>
      <c r="AA38" s="53"/>
      <c r="AB38" s="53"/>
      <c r="AC38" s="53"/>
      <c r="AD38" s="53"/>
      <c r="AE38" s="53"/>
      <c r="AF38" s="53"/>
      <c r="AG38" s="53"/>
      <c r="AH38" s="53"/>
      <c r="AI38" s="53"/>
      <c r="AJ38" s="53"/>
      <c r="AK38" s="56">
        <f>SUM(AK29:AK36)</f>
        <v>0</v>
      </c>
      <c r="AL38" s="53"/>
      <c r="AM38" s="53"/>
      <c r="AN38" s="53"/>
      <c r="AO38" s="57"/>
      <c r="AP38" s="51"/>
      <c r="AQ38" s="51"/>
      <c r="AR38" s="40"/>
      <c r="BE38" s="37"/>
    </row>
    <row r="39" s="2" customFormat="1" ht="6.96" customHeight="1">
      <c r="A39" s="37"/>
      <c r="B39" s="38"/>
      <c r="C39" s="39"/>
      <c r="D39" s="39"/>
      <c r="E39" s="39"/>
      <c r="F39" s="39"/>
      <c r="G39" s="39"/>
      <c r="H39" s="39"/>
      <c r="I39" s="39"/>
      <c r="J39" s="39"/>
      <c r="K39" s="39"/>
      <c r="L39" s="39"/>
      <c r="M39" s="39"/>
      <c r="N39" s="39"/>
      <c r="O39" s="39"/>
      <c r="P39" s="39"/>
      <c r="Q39" s="39"/>
      <c r="R39" s="39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  <c r="AF39" s="39"/>
      <c r="AG39" s="39"/>
      <c r="AH39" s="39"/>
      <c r="AI39" s="39"/>
      <c r="AJ39" s="39"/>
      <c r="AK39" s="39"/>
      <c r="AL39" s="39"/>
      <c r="AM39" s="39"/>
      <c r="AN39" s="39"/>
      <c r="AO39" s="39"/>
      <c r="AP39" s="39"/>
      <c r="AQ39" s="39"/>
      <c r="AR39" s="40"/>
      <c r="BE39" s="37"/>
    </row>
    <row r="40" s="2" customFormat="1" ht="14.4" customHeight="1">
      <c r="A40" s="37"/>
      <c r="B40" s="38"/>
      <c r="C40" s="39"/>
      <c r="D40" s="39"/>
      <c r="E40" s="39"/>
      <c r="F40" s="39"/>
      <c r="G40" s="39"/>
      <c r="H40" s="39"/>
      <c r="I40" s="39"/>
      <c r="J40" s="39"/>
      <c r="K40" s="39"/>
      <c r="L40" s="39"/>
      <c r="M40" s="39"/>
      <c r="N40" s="39"/>
      <c r="O40" s="39"/>
      <c r="P40" s="39"/>
      <c r="Q40" s="39"/>
      <c r="R40" s="39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  <c r="AF40" s="39"/>
      <c r="AG40" s="39"/>
      <c r="AH40" s="39"/>
      <c r="AI40" s="39"/>
      <c r="AJ40" s="39"/>
      <c r="AK40" s="39"/>
      <c r="AL40" s="39"/>
      <c r="AM40" s="39"/>
      <c r="AN40" s="39"/>
      <c r="AO40" s="39"/>
      <c r="AP40" s="39"/>
      <c r="AQ40" s="39"/>
      <c r="AR40" s="40"/>
      <c r="BE40" s="3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8"/>
      <c r="C49" s="59"/>
      <c r="D49" s="60" t="s">
        <v>49</v>
      </c>
      <c r="E49" s="61"/>
      <c r="F49" s="61"/>
      <c r="G49" s="61"/>
      <c r="H49" s="61"/>
      <c r="I49" s="61"/>
      <c r="J49" s="61"/>
      <c r="K49" s="61"/>
      <c r="L49" s="61"/>
      <c r="M49" s="61"/>
      <c r="N49" s="61"/>
      <c r="O49" s="61"/>
      <c r="P49" s="61"/>
      <c r="Q49" s="61"/>
      <c r="R49" s="61"/>
      <c r="S49" s="61"/>
      <c r="T49" s="61"/>
      <c r="U49" s="61"/>
      <c r="V49" s="61"/>
      <c r="W49" s="61"/>
      <c r="X49" s="61"/>
      <c r="Y49" s="61"/>
      <c r="Z49" s="61"/>
      <c r="AA49" s="61"/>
      <c r="AB49" s="61"/>
      <c r="AC49" s="61"/>
      <c r="AD49" s="61"/>
      <c r="AE49" s="61"/>
      <c r="AF49" s="61"/>
      <c r="AG49" s="61"/>
      <c r="AH49" s="60" t="s">
        <v>50</v>
      </c>
      <c r="AI49" s="61"/>
      <c r="AJ49" s="61"/>
      <c r="AK49" s="61"/>
      <c r="AL49" s="61"/>
      <c r="AM49" s="61"/>
      <c r="AN49" s="61"/>
      <c r="AO49" s="61"/>
      <c r="AP49" s="59"/>
      <c r="AQ49" s="59"/>
      <c r="AR49" s="62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7"/>
      <c r="B60" s="38"/>
      <c r="C60" s="39"/>
      <c r="D60" s="63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3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3" t="s">
        <v>51</v>
      </c>
      <c r="AI60" s="42"/>
      <c r="AJ60" s="42"/>
      <c r="AK60" s="42"/>
      <c r="AL60" s="42"/>
      <c r="AM60" s="63" t="s">
        <v>52</v>
      </c>
      <c r="AN60" s="42"/>
      <c r="AO60" s="42"/>
      <c r="AP60" s="39"/>
      <c r="AQ60" s="39"/>
      <c r="AR60" s="40"/>
      <c r="BE60" s="37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7"/>
      <c r="B64" s="38"/>
      <c r="C64" s="39"/>
      <c r="D64" s="60" t="s">
        <v>53</v>
      </c>
      <c r="E64" s="64"/>
      <c r="F64" s="64"/>
      <c r="G64" s="64"/>
      <c r="H64" s="64"/>
      <c r="I64" s="64"/>
      <c r="J64" s="64"/>
      <c r="K64" s="64"/>
      <c r="L64" s="64"/>
      <c r="M64" s="64"/>
      <c r="N64" s="64"/>
      <c r="O64" s="64"/>
      <c r="P64" s="64"/>
      <c r="Q64" s="64"/>
      <c r="R64" s="64"/>
      <c r="S64" s="64"/>
      <c r="T64" s="64"/>
      <c r="U64" s="64"/>
      <c r="V64" s="64"/>
      <c r="W64" s="64"/>
      <c r="X64" s="64"/>
      <c r="Y64" s="64"/>
      <c r="Z64" s="64"/>
      <c r="AA64" s="64"/>
      <c r="AB64" s="64"/>
      <c r="AC64" s="64"/>
      <c r="AD64" s="64"/>
      <c r="AE64" s="64"/>
      <c r="AF64" s="64"/>
      <c r="AG64" s="64"/>
      <c r="AH64" s="60" t="s">
        <v>54</v>
      </c>
      <c r="AI64" s="64"/>
      <c r="AJ64" s="64"/>
      <c r="AK64" s="64"/>
      <c r="AL64" s="64"/>
      <c r="AM64" s="64"/>
      <c r="AN64" s="64"/>
      <c r="AO64" s="64"/>
      <c r="AP64" s="39"/>
      <c r="AQ64" s="39"/>
      <c r="AR64" s="40"/>
      <c r="BE64" s="37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7"/>
      <c r="B75" s="38"/>
      <c r="C75" s="39"/>
      <c r="D75" s="63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3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3" t="s">
        <v>51</v>
      </c>
      <c r="AI75" s="42"/>
      <c r="AJ75" s="42"/>
      <c r="AK75" s="42"/>
      <c r="AL75" s="42"/>
      <c r="AM75" s="63" t="s">
        <v>52</v>
      </c>
      <c r="AN75" s="42"/>
      <c r="AO75" s="42"/>
      <c r="AP75" s="39"/>
      <c r="AQ75" s="39"/>
      <c r="AR75" s="40"/>
      <c r="BE75" s="37"/>
    </row>
    <row r="76" s="2" customForma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39"/>
      <c r="M76" s="39"/>
      <c r="N76" s="39"/>
      <c r="O76" s="39"/>
      <c r="P76" s="39"/>
      <c r="Q76" s="39"/>
      <c r="R76" s="39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  <c r="AF76" s="39"/>
      <c r="AG76" s="39"/>
      <c r="AH76" s="39"/>
      <c r="AI76" s="39"/>
      <c r="AJ76" s="39"/>
      <c r="AK76" s="39"/>
      <c r="AL76" s="39"/>
      <c r="AM76" s="39"/>
      <c r="AN76" s="39"/>
      <c r="AO76" s="39"/>
      <c r="AP76" s="39"/>
      <c r="AQ76" s="39"/>
      <c r="AR76" s="40"/>
      <c r="BE76" s="37"/>
    </row>
    <row r="77" s="2" customFormat="1" ht="6.96" customHeight="1">
      <c r="A77" s="37"/>
      <c r="B77" s="65"/>
      <c r="C77" s="66"/>
      <c r="D77" s="66"/>
      <c r="E77" s="66"/>
      <c r="F77" s="66"/>
      <c r="G77" s="66"/>
      <c r="H77" s="66"/>
      <c r="I77" s="66"/>
      <c r="J77" s="66"/>
      <c r="K77" s="66"/>
      <c r="L77" s="66"/>
      <c r="M77" s="66"/>
      <c r="N77" s="66"/>
      <c r="O77" s="66"/>
      <c r="P77" s="66"/>
      <c r="Q77" s="66"/>
      <c r="R77" s="66"/>
      <c r="S77" s="66"/>
      <c r="T77" s="66"/>
      <c r="U77" s="66"/>
      <c r="V77" s="66"/>
      <c r="W77" s="66"/>
      <c r="X77" s="66"/>
      <c r="Y77" s="66"/>
      <c r="Z77" s="66"/>
      <c r="AA77" s="66"/>
      <c r="AB77" s="66"/>
      <c r="AC77" s="66"/>
      <c r="AD77" s="66"/>
      <c r="AE77" s="66"/>
      <c r="AF77" s="66"/>
      <c r="AG77" s="66"/>
      <c r="AH77" s="66"/>
      <c r="AI77" s="66"/>
      <c r="AJ77" s="66"/>
      <c r="AK77" s="66"/>
      <c r="AL77" s="66"/>
      <c r="AM77" s="66"/>
      <c r="AN77" s="66"/>
      <c r="AO77" s="66"/>
      <c r="AP77" s="66"/>
      <c r="AQ77" s="66"/>
      <c r="AR77" s="40"/>
      <c r="BE77" s="37"/>
    </row>
    <row r="81" s="2" customFormat="1" ht="6.96" customHeight="1">
      <c r="A81" s="37"/>
      <c r="B81" s="67"/>
      <c r="C81" s="68"/>
      <c r="D81" s="68"/>
      <c r="E81" s="68"/>
      <c r="F81" s="68"/>
      <c r="G81" s="68"/>
      <c r="H81" s="68"/>
      <c r="I81" s="68"/>
      <c r="J81" s="68"/>
      <c r="K81" s="68"/>
      <c r="L81" s="68"/>
      <c r="M81" s="68"/>
      <c r="N81" s="68"/>
      <c r="O81" s="68"/>
      <c r="P81" s="68"/>
      <c r="Q81" s="68"/>
      <c r="R81" s="68"/>
      <c r="S81" s="68"/>
      <c r="T81" s="68"/>
      <c r="U81" s="68"/>
      <c r="V81" s="68"/>
      <c r="W81" s="68"/>
      <c r="X81" s="68"/>
      <c r="Y81" s="68"/>
      <c r="Z81" s="68"/>
      <c r="AA81" s="68"/>
      <c r="AB81" s="68"/>
      <c r="AC81" s="68"/>
      <c r="AD81" s="68"/>
      <c r="AE81" s="68"/>
      <c r="AF81" s="68"/>
      <c r="AG81" s="68"/>
      <c r="AH81" s="68"/>
      <c r="AI81" s="68"/>
      <c r="AJ81" s="68"/>
      <c r="AK81" s="68"/>
      <c r="AL81" s="68"/>
      <c r="AM81" s="68"/>
      <c r="AN81" s="68"/>
      <c r="AO81" s="68"/>
      <c r="AP81" s="68"/>
      <c r="AQ81" s="68"/>
      <c r="AR81" s="40"/>
      <c r="BE81" s="37"/>
    </row>
    <row r="82" s="2" customFormat="1" ht="24.96" customHeight="1">
      <c r="A82" s="37"/>
      <c r="B82" s="38"/>
      <c r="C82" s="20" t="s">
        <v>55</v>
      </c>
      <c r="D82" s="39"/>
      <c r="E82" s="39"/>
      <c r="F82" s="39"/>
      <c r="G82" s="39"/>
      <c r="H82" s="39"/>
      <c r="I82" s="39"/>
      <c r="J82" s="39"/>
      <c r="K82" s="39"/>
      <c r="L82" s="39"/>
      <c r="M82" s="39"/>
      <c r="N82" s="39"/>
      <c r="O82" s="39"/>
      <c r="P82" s="39"/>
      <c r="Q82" s="39"/>
      <c r="R82" s="39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  <c r="AF82" s="39"/>
      <c r="AG82" s="39"/>
      <c r="AH82" s="39"/>
      <c r="AI82" s="39"/>
      <c r="AJ82" s="39"/>
      <c r="AK82" s="39"/>
      <c r="AL82" s="39"/>
      <c r="AM82" s="39"/>
      <c r="AN82" s="39"/>
      <c r="AO82" s="39"/>
      <c r="AP82" s="39"/>
      <c r="AQ82" s="39"/>
      <c r="AR82" s="40"/>
      <c r="B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39"/>
      <c r="J83" s="39"/>
      <c r="K83" s="39"/>
      <c r="L83" s="39"/>
      <c r="M83" s="39"/>
      <c r="N83" s="39"/>
      <c r="O83" s="39"/>
      <c r="P83" s="39"/>
      <c r="Q83" s="39"/>
      <c r="R83" s="39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F83" s="39"/>
      <c r="AG83" s="39"/>
      <c r="AH83" s="39"/>
      <c r="AI83" s="39"/>
      <c r="AJ83" s="39"/>
      <c r="AK83" s="39"/>
      <c r="AL83" s="39"/>
      <c r="AM83" s="39"/>
      <c r="AN83" s="39"/>
      <c r="AO83" s="39"/>
      <c r="AP83" s="39"/>
      <c r="AQ83" s="39"/>
      <c r="AR83" s="40"/>
      <c r="BE83" s="37"/>
    </row>
    <row r="84" s="4" customFormat="1" ht="12" customHeight="1">
      <c r="A84" s="4"/>
      <c r="B84" s="69"/>
      <c r="C84" s="29" t="s">
        <v>11</v>
      </c>
      <c r="D84" s="70"/>
      <c r="E84" s="70"/>
      <c r="F84" s="70"/>
      <c r="G84" s="70"/>
      <c r="H84" s="70"/>
      <c r="I84" s="70"/>
      <c r="J84" s="70"/>
      <c r="K84" s="70"/>
      <c r="L84" s="70" t="str">
        <f>K5</f>
        <v>2020-02-02</v>
      </c>
      <c r="M84" s="70"/>
      <c r="N84" s="70"/>
      <c r="O84" s="70"/>
      <c r="P84" s="70"/>
      <c r="Q84" s="70"/>
      <c r="R84" s="70"/>
      <c r="S84" s="70"/>
      <c r="T84" s="70"/>
      <c r="U84" s="70"/>
      <c r="V84" s="70"/>
      <c r="W84" s="70"/>
      <c r="X84" s="70"/>
      <c r="Y84" s="70"/>
      <c r="Z84" s="70"/>
      <c r="AA84" s="70"/>
      <c r="AB84" s="70"/>
      <c r="AC84" s="70"/>
      <c r="AD84" s="70"/>
      <c r="AE84" s="70"/>
      <c r="AF84" s="70"/>
      <c r="AG84" s="70"/>
      <c r="AH84" s="70"/>
      <c r="AI84" s="70"/>
      <c r="AJ84" s="70"/>
      <c r="AK84" s="70"/>
      <c r="AL84" s="70"/>
      <c r="AM84" s="70"/>
      <c r="AN84" s="70"/>
      <c r="AO84" s="70"/>
      <c r="AP84" s="70"/>
      <c r="AQ84" s="70"/>
      <c r="AR84" s="71"/>
      <c r="BE84" s="4"/>
    </row>
    <row r="85" s="5" customFormat="1" ht="36.96" customHeight="1">
      <c r="A85" s="5"/>
      <c r="B85" s="72"/>
      <c r="C85" s="73" t="s">
        <v>14</v>
      </c>
      <c r="D85" s="74"/>
      <c r="E85" s="74"/>
      <c r="F85" s="74"/>
      <c r="G85" s="74"/>
      <c r="H85" s="74"/>
      <c r="I85" s="74"/>
      <c r="J85" s="74"/>
      <c r="K85" s="74"/>
      <c r="L85" s="75" t="str">
        <f>K6</f>
        <v>IBV pod Červenou skalou - Fiľakovo, Rozšírenie verejného vodovodu</v>
      </c>
      <c r="M85" s="74"/>
      <c r="N85" s="74"/>
      <c r="O85" s="74"/>
      <c r="P85" s="74"/>
      <c r="Q85" s="74"/>
      <c r="R85" s="74"/>
      <c r="S85" s="74"/>
      <c r="T85" s="74"/>
      <c r="U85" s="74"/>
      <c r="V85" s="74"/>
      <c r="W85" s="74"/>
      <c r="X85" s="74"/>
      <c r="Y85" s="74"/>
      <c r="Z85" s="74"/>
      <c r="AA85" s="74"/>
      <c r="AB85" s="74"/>
      <c r="AC85" s="74"/>
      <c r="AD85" s="74"/>
      <c r="AE85" s="74"/>
      <c r="AF85" s="74"/>
      <c r="AG85" s="74"/>
      <c r="AH85" s="74"/>
      <c r="AI85" s="74"/>
      <c r="AJ85" s="74"/>
      <c r="AK85" s="74"/>
      <c r="AL85" s="74"/>
      <c r="AM85" s="74"/>
      <c r="AN85" s="74"/>
      <c r="AO85" s="74"/>
      <c r="AP85" s="74"/>
      <c r="AQ85" s="74"/>
      <c r="AR85" s="76"/>
      <c r="BE85" s="5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39"/>
      <c r="J86" s="39"/>
      <c r="K86" s="39"/>
      <c r="L86" s="39"/>
      <c r="M86" s="39"/>
      <c r="N86" s="39"/>
      <c r="O86" s="39"/>
      <c r="P86" s="39"/>
      <c r="Q86" s="39"/>
      <c r="R86" s="39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F86" s="39"/>
      <c r="AG86" s="39"/>
      <c r="AH86" s="39"/>
      <c r="AI86" s="39"/>
      <c r="AJ86" s="39"/>
      <c r="AK86" s="39"/>
      <c r="AL86" s="39"/>
      <c r="AM86" s="39"/>
      <c r="AN86" s="39"/>
      <c r="AO86" s="39"/>
      <c r="AP86" s="39"/>
      <c r="AQ86" s="39"/>
      <c r="AR86" s="40"/>
      <c r="BE86" s="37"/>
    </row>
    <row r="87" s="2" customFormat="1" ht="12" customHeight="1">
      <c r="A87" s="37"/>
      <c r="B87" s="38"/>
      <c r="C87" s="29" t="s">
        <v>18</v>
      </c>
      <c r="D87" s="39"/>
      <c r="E87" s="39"/>
      <c r="F87" s="39"/>
      <c r="G87" s="39"/>
      <c r="H87" s="39"/>
      <c r="I87" s="39"/>
      <c r="J87" s="39"/>
      <c r="K87" s="39"/>
      <c r="L87" s="77" t="str">
        <f>IF(K8="","",K8)</f>
        <v>Fiľakovo</v>
      </c>
      <c r="M87" s="39"/>
      <c r="N87" s="39"/>
      <c r="O87" s="39"/>
      <c r="P87" s="39"/>
      <c r="Q87" s="39"/>
      <c r="R87" s="39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F87" s="39"/>
      <c r="AG87" s="39"/>
      <c r="AH87" s="39"/>
      <c r="AI87" s="29" t="s">
        <v>20</v>
      </c>
      <c r="AJ87" s="39"/>
      <c r="AK87" s="39"/>
      <c r="AL87" s="39"/>
      <c r="AM87" s="78" t="str">
        <f>IF(AN8= "","",AN8)</f>
        <v>11.3.2020</v>
      </c>
      <c r="AN87" s="78"/>
      <c r="AO87" s="39"/>
      <c r="AP87" s="39"/>
      <c r="AQ87" s="39"/>
      <c r="AR87" s="40"/>
      <c r="B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39"/>
      <c r="J88" s="39"/>
      <c r="K88" s="39"/>
      <c r="L88" s="39"/>
      <c r="M88" s="39"/>
      <c r="N88" s="39"/>
      <c r="O88" s="39"/>
      <c r="P88" s="39"/>
      <c r="Q88" s="39"/>
      <c r="R88" s="39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F88" s="39"/>
      <c r="AG88" s="39"/>
      <c r="AH88" s="39"/>
      <c r="AI88" s="39"/>
      <c r="AJ88" s="39"/>
      <c r="AK88" s="39"/>
      <c r="AL88" s="39"/>
      <c r="AM88" s="39"/>
      <c r="AN88" s="39"/>
      <c r="AO88" s="39"/>
      <c r="AP88" s="39"/>
      <c r="AQ88" s="39"/>
      <c r="AR88" s="40"/>
      <c r="BE88" s="37"/>
    </row>
    <row r="89" s="2" customFormat="1" ht="15.15" customHeight="1">
      <c r="A89" s="37"/>
      <c r="B89" s="38"/>
      <c r="C89" s="29" t="s">
        <v>22</v>
      </c>
      <c r="D89" s="39"/>
      <c r="E89" s="39"/>
      <c r="F89" s="39"/>
      <c r="G89" s="39"/>
      <c r="H89" s="39"/>
      <c r="I89" s="39"/>
      <c r="J89" s="39"/>
      <c r="K89" s="39"/>
      <c r="L89" s="70" t="str">
        <f>IF(E11= "","",E11)</f>
        <v>MsÚ Fiľakovo</v>
      </c>
      <c r="M89" s="39"/>
      <c r="N89" s="39"/>
      <c r="O89" s="39"/>
      <c r="P89" s="39"/>
      <c r="Q89" s="39"/>
      <c r="R89" s="39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F89" s="39"/>
      <c r="AG89" s="39"/>
      <c r="AH89" s="39"/>
      <c r="AI89" s="29" t="s">
        <v>28</v>
      </c>
      <c r="AJ89" s="39"/>
      <c r="AK89" s="39"/>
      <c r="AL89" s="39"/>
      <c r="AM89" s="79" t="str">
        <f>IF(E17="","",E17)</f>
        <v>Ing.P.Molnár</v>
      </c>
      <c r="AN89" s="70"/>
      <c r="AO89" s="70"/>
      <c r="AP89" s="70"/>
      <c r="AQ89" s="39"/>
      <c r="AR89" s="40"/>
      <c r="AS89" s="80" t="s">
        <v>56</v>
      </c>
      <c r="AT89" s="81"/>
      <c r="AU89" s="82"/>
      <c r="AV89" s="82"/>
      <c r="AW89" s="82"/>
      <c r="AX89" s="82"/>
      <c r="AY89" s="82"/>
      <c r="AZ89" s="82"/>
      <c r="BA89" s="82"/>
      <c r="BB89" s="82"/>
      <c r="BC89" s="82"/>
      <c r="BD89" s="83"/>
      <c r="BE89" s="37"/>
    </row>
    <row r="90" s="2" customFormat="1" ht="15.15" customHeight="1">
      <c r="A90" s="37"/>
      <c r="B90" s="38"/>
      <c r="C90" s="29" t="s">
        <v>26</v>
      </c>
      <c r="D90" s="39"/>
      <c r="E90" s="39"/>
      <c r="F90" s="39"/>
      <c r="G90" s="39"/>
      <c r="H90" s="39"/>
      <c r="I90" s="39"/>
      <c r="J90" s="39"/>
      <c r="K90" s="39"/>
      <c r="L90" s="70" t="str">
        <f>IF(E14= "Vyplň údaj","",E14)</f>
        <v/>
      </c>
      <c r="M90" s="39"/>
      <c r="N90" s="39"/>
      <c r="O90" s="39"/>
      <c r="P90" s="39"/>
      <c r="Q90" s="39"/>
      <c r="R90" s="39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F90" s="39"/>
      <c r="AG90" s="39"/>
      <c r="AH90" s="39"/>
      <c r="AI90" s="29" t="s">
        <v>32</v>
      </c>
      <c r="AJ90" s="39"/>
      <c r="AK90" s="39"/>
      <c r="AL90" s="39"/>
      <c r="AM90" s="79" t="str">
        <f>IF(E20="","",E20)</f>
        <v>Ing.P.Molnár</v>
      </c>
      <c r="AN90" s="70"/>
      <c r="AO90" s="70"/>
      <c r="AP90" s="70"/>
      <c r="AQ90" s="39"/>
      <c r="AR90" s="40"/>
      <c r="AS90" s="84"/>
      <c r="AT90" s="85"/>
      <c r="AU90" s="86"/>
      <c r="AV90" s="86"/>
      <c r="AW90" s="86"/>
      <c r="AX90" s="86"/>
      <c r="AY90" s="86"/>
      <c r="AZ90" s="86"/>
      <c r="BA90" s="86"/>
      <c r="BB90" s="86"/>
      <c r="BC90" s="86"/>
      <c r="BD90" s="87"/>
      <c r="BE90" s="37"/>
    </row>
    <row r="91" s="2" customFormat="1" ht="10.8" customHeight="1">
      <c r="A91" s="37"/>
      <c r="B91" s="38"/>
      <c r="C91" s="39"/>
      <c r="D91" s="39"/>
      <c r="E91" s="39"/>
      <c r="F91" s="39"/>
      <c r="G91" s="39"/>
      <c r="H91" s="39"/>
      <c r="I91" s="39"/>
      <c r="J91" s="39"/>
      <c r="K91" s="39"/>
      <c r="L91" s="39"/>
      <c r="M91" s="39"/>
      <c r="N91" s="39"/>
      <c r="O91" s="39"/>
      <c r="P91" s="39"/>
      <c r="Q91" s="39"/>
      <c r="R91" s="39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F91" s="39"/>
      <c r="AG91" s="39"/>
      <c r="AH91" s="39"/>
      <c r="AI91" s="39"/>
      <c r="AJ91" s="39"/>
      <c r="AK91" s="39"/>
      <c r="AL91" s="39"/>
      <c r="AM91" s="39"/>
      <c r="AN91" s="39"/>
      <c r="AO91" s="39"/>
      <c r="AP91" s="39"/>
      <c r="AQ91" s="39"/>
      <c r="AR91" s="40"/>
      <c r="AS91" s="88"/>
      <c r="AT91" s="89"/>
      <c r="AU91" s="90"/>
      <c r="AV91" s="90"/>
      <c r="AW91" s="90"/>
      <c r="AX91" s="90"/>
      <c r="AY91" s="90"/>
      <c r="AZ91" s="90"/>
      <c r="BA91" s="90"/>
      <c r="BB91" s="90"/>
      <c r="BC91" s="90"/>
      <c r="BD91" s="91"/>
      <c r="BE91" s="37"/>
    </row>
    <row r="92" s="2" customFormat="1" ht="29.28" customHeight="1">
      <c r="A92" s="37"/>
      <c r="B92" s="38"/>
      <c r="C92" s="92" t="s">
        <v>57</v>
      </c>
      <c r="D92" s="93"/>
      <c r="E92" s="93"/>
      <c r="F92" s="93"/>
      <c r="G92" s="93"/>
      <c r="H92" s="94"/>
      <c r="I92" s="95" t="s">
        <v>58</v>
      </c>
      <c r="J92" s="93"/>
      <c r="K92" s="93"/>
      <c r="L92" s="93"/>
      <c r="M92" s="93"/>
      <c r="N92" s="93"/>
      <c r="O92" s="93"/>
      <c r="P92" s="93"/>
      <c r="Q92" s="93"/>
      <c r="R92" s="93"/>
      <c r="S92" s="93"/>
      <c r="T92" s="93"/>
      <c r="U92" s="93"/>
      <c r="V92" s="93"/>
      <c r="W92" s="93"/>
      <c r="X92" s="93"/>
      <c r="Y92" s="93"/>
      <c r="Z92" s="93"/>
      <c r="AA92" s="93"/>
      <c r="AB92" s="93"/>
      <c r="AC92" s="93"/>
      <c r="AD92" s="93"/>
      <c r="AE92" s="93"/>
      <c r="AF92" s="93"/>
      <c r="AG92" s="96" t="s">
        <v>59</v>
      </c>
      <c r="AH92" s="93"/>
      <c r="AI92" s="93"/>
      <c r="AJ92" s="93"/>
      <c r="AK92" s="93"/>
      <c r="AL92" s="93"/>
      <c r="AM92" s="93"/>
      <c r="AN92" s="95" t="s">
        <v>60</v>
      </c>
      <c r="AO92" s="93"/>
      <c r="AP92" s="97"/>
      <c r="AQ92" s="98" t="s">
        <v>61</v>
      </c>
      <c r="AR92" s="40"/>
      <c r="AS92" s="99" t="s">
        <v>62</v>
      </c>
      <c r="AT92" s="100" t="s">
        <v>63</v>
      </c>
      <c r="AU92" s="100" t="s">
        <v>64</v>
      </c>
      <c r="AV92" s="100" t="s">
        <v>65</v>
      </c>
      <c r="AW92" s="100" t="s">
        <v>66</v>
      </c>
      <c r="AX92" s="100" t="s">
        <v>67</v>
      </c>
      <c r="AY92" s="100" t="s">
        <v>68</v>
      </c>
      <c r="AZ92" s="100" t="s">
        <v>69</v>
      </c>
      <c r="BA92" s="100" t="s">
        <v>70</v>
      </c>
      <c r="BB92" s="100" t="s">
        <v>71</v>
      </c>
      <c r="BC92" s="100" t="s">
        <v>72</v>
      </c>
      <c r="BD92" s="101" t="s">
        <v>73</v>
      </c>
      <c r="BE92" s="37"/>
    </row>
    <row r="93" s="2" customFormat="1" ht="10.8" customHeight="1">
      <c r="A93" s="37"/>
      <c r="B93" s="38"/>
      <c r="C93" s="39"/>
      <c r="D93" s="39"/>
      <c r="E93" s="39"/>
      <c r="F93" s="39"/>
      <c r="G93" s="39"/>
      <c r="H93" s="39"/>
      <c r="I93" s="39"/>
      <c r="J93" s="39"/>
      <c r="K93" s="39"/>
      <c r="L93" s="39"/>
      <c r="M93" s="39"/>
      <c r="N93" s="39"/>
      <c r="O93" s="39"/>
      <c r="P93" s="39"/>
      <c r="Q93" s="39"/>
      <c r="R93" s="39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F93" s="39"/>
      <c r="AG93" s="39"/>
      <c r="AH93" s="39"/>
      <c r="AI93" s="39"/>
      <c r="AJ93" s="39"/>
      <c r="AK93" s="39"/>
      <c r="AL93" s="39"/>
      <c r="AM93" s="39"/>
      <c r="AN93" s="39"/>
      <c r="AO93" s="39"/>
      <c r="AP93" s="39"/>
      <c r="AQ93" s="39"/>
      <c r="AR93" s="40"/>
      <c r="AS93" s="102"/>
      <c r="AT93" s="103"/>
      <c r="AU93" s="103"/>
      <c r="AV93" s="103"/>
      <c r="AW93" s="103"/>
      <c r="AX93" s="103"/>
      <c r="AY93" s="103"/>
      <c r="AZ93" s="103"/>
      <c r="BA93" s="103"/>
      <c r="BB93" s="103"/>
      <c r="BC93" s="103"/>
      <c r="BD93" s="104"/>
      <c r="BE93" s="37"/>
    </row>
    <row r="94" s="6" customFormat="1" ht="32.4" customHeight="1">
      <c r="A94" s="6"/>
      <c r="B94" s="105"/>
      <c r="C94" s="106" t="s">
        <v>74</v>
      </c>
      <c r="D94" s="107"/>
      <c r="E94" s="107"/>
      <c r="F94" s="107"/>
      <c r="G94" s="107"/>
      <c r="H94" s="107"/>
      <c r="I94" s="107"/>
      <c r="J94" s="107"/>
      <c r="K94" s="107"/>
      <c r="L94" s="107"/>
      <c r="M94" s="107"/>
      <c r="N94" s="107"/>
      <c r="O94" s="107"/>
      <c r="P94" s="107"/>
      <c r="Q94" s="107"/>
      <c r="R94" s="107"/>
      <c r="S94" s="107"/>
      <c r="T94" s="107"/>
      <c r="U94" s="107"/>
      <c r="V94" s="107"/>
      <c r="W94" s="107"/>
      <c r="X94" s="107"/>
      <c r="Y94" s="107"/>
      <c r="Z94" s="107"/>
      <c r="AA94" s="107"/>
      <c r="AB94" s="107"/>
      <c r="AC94" s="107"/>
      <c r="AD94" s="107"/>
      <c r="AE94" s="107"/>
      <c r="AF94" s="107"/>
      <c r="AG94" s="108">
        <f>ROUND(AG95,2)</f>
        <v>0</v>
      </c>
      <c r="AH94" s="108"/>
      <c r="AI94" s="108"/>
      <c r="AJ94" s="108"/>
      <c r="AK94" s="108"/>
      <c r="AL94" s="108"/>
      <c r="AM94" s="108"/>
      <c r="AN94" s="109">
        <f>SUM(AG94,AT94)</f>
        <v>0</v>
      </c>
      <c r="AO94" s="109"/>
      <c r="AP94" s="109"/>
      <c r="AQ94" s="110" t="s">
        <v>1</v>
      </c>
      <c r="AR94" s="111"/>
      <c r="AS94" s="112">
        <f>ROUND(AS95,2)</f>
        <v>0</v>
      </c>
      <c r="AT94" s="113">
        <f>ROUND(SUM(AV94:AW94),2)</f>
        <v>0</v>
      </c>
      <c r="AU94" s="114">
        <f>ROUND(AU95,5)</f>
        <v>0</v>
      </c>
      <c r="AV94" s="113">
        <f>ROUND(AZ94*L32,2)</f>
        <v>0</v>
      </c>
      <c r="AW94" s="113">
        <f>ROUND(BA94*L33,2)</f>
        <v>0</v>
      </c>
      <c r="AX94" s="113">
        <f>ROUND(BB94*L32,2)</f>
        <v>0</v>
      </c>
      <c r="AY94" s="113">
        <f>ROUND(BC94*L33,2)</f>
        <v>0</v>
      </c>
      <c r="AZ94" s="113">
        <f>ROUND(AZ95,2)</f>
        <v>0</v>
      </c>
      <c r="BA94" s="113">
        <f>ROUND(BA95,2)</f>
        <v>0</v>
      </c>
      <c r="BB94" s="113">
        <f>ROUND(BB95,2)</f>
        <v>0</v>
      </c>
      <c r="BC94" s="113">
        <f>ROUND(BC95,2)</f>
        <v>0</v>
      </c>
      <c r="BD94" s="115">
        <f>ROUND(BD95,2)</f>
        <v>0</v>
      </c>
      <c r="BE94" s="6"/>
      <c r="BS94" s="116" t="s">
        <v>75</v>
      </c>
      <c r="BT94" s="116" t="s">
        <v>76</v>
      </c>
      <c r="BV94" s="116" t="s">
        <v>77</v>
      </c>
      <c r="BW94" s="116" t="s">
        <v>5</v>
      </c>
      <c r="BX94" s="116" t="s">
        <v>78</v>
      </c>
      <c r="CL94" s="116" t="s">
        <v>1</v>
      </c>
    </row>
    <row r="95" s="7" customFormat="1" ht="24.75" customHeight="1">
      <c r="A95" s="117" t="s">
        <v>79</v>
      </c>
      <c r="B95" s="118"/>
      <c r="C95" s="119"/>
      <c r="D95" s="120" t="s">
        <v>12</v>
      </c>
      <c r="E95" s="120"/>
      <c r="F95" s="120"/>
      <c r="G95" s="120"/>
      <c r="H95" s="120"/>
      <c r="I95" s="121"/>
      <c r="J95" s="120" t="s">
        <v>15</v>
      </c>
      <c r="K95" s="120"/>
      <c r="L95" s="120"/>
      <c r="M95" s="120"/>
      <c r="N95" s="120"/>
      <c r="O95" s="120"/>
      <c r="P95" s="120"/>
      <c r="Q95" s="120"/>
      <c r="R95" s="120"/>
      <c r="S95" s="120"/>
      <c r="T95" s="120"/>
      <c r="U95" s="120"/>
      <c r="V95" s="120"/>
      <c r="W95" s="120"/>
      <c r="X95" s="120"/>
      <c r="Y95" s="120"/>
      <c r="Z95" s="120"/>
      <c r="AA95" s="120"/>
      <c r="AB95" s="120"/>
      <c r="AC95" s="120"/>
      <c r="AD95" s="120"/>
      <c r="AE95" s="120"/>
      <c r="AF95" s="120"/>
      <c r="AG95" s="122">
        <f>'2020-02-02 - IBV pod Červ...'!J28</f>
        <v>0</v>
      </c>
      <c r="AH95" s="121"/>
      <c r="AI95" s="121"/>
      <c r="AJ95" s="121"/>
      <c r="AK95" s="121"/>
      <c r="AL95" s="121"/>
      <c r="AM95" s="121"/>
      <c r="AN95" s="122">
        <f>SUM(AG95,AT95)</f>
        <v>0</v>
      </c>
      <c r="AO95" s="121"/>
      <c r="AP95" s="121"/>
      <c r="AQ95" s="123" t="s">
        <v>80</v>
      </c>
      <c r="AR95" s="124"/>
      <c r="AS95" s="125">
        <v>0</v>
      </c>
      <c r="AT95" s="126">
        <f>ROUND(SUM(AV95:AW95),2)</f>
        <v>0</v>
      </c>
      <c r="AU95" s="127">
        <f>'2020-02-02 - IBV pod Červ...'!P122</f>
        <v>0</v>
      </c>
      <c r="AV95" s="126">
        <f>'2020-02-02 - IBV pod Červ...'!J31</f>
        <v>0</v>
      </c>
      <c r="AW95" s="126">
        <f>'2020-02-02 - IBV pod Červ...'!J32</f>
        <v>0</v>
      </c>
      <c r="AX95" s="126">
        <f>'2020-02-02 - IBV pod Červ...'!J33</f>
        <v>0</v>
      </c>
      <c r="AY95" s="126">
        <f>'2020-02-02 - IBV pod Červ...'!J34</f>
        <v>0</v>
      </c>
      <c r="AZ95" s="126">
        <f>'2020-02-02 - IBV pod Červ...'!F31</f>
        <v>0</v>
      </c>
      <c r="BA95" s="126">
        <f>'2020-02-02 - IBV pod Červ...'!F32</f>
        <v>0</v>
      </c>
      <c r="BB95" s="126">
        <f>'2020-02-02 - IBV pod Červ...'!F33</f>
        <v>0</v>
      </c>
      <c r="BC95" s="126">
        <f>'2020-02-02 - IBV pod Červ...'!F34</f>
        <v>0</v>
      </c>
      <c r="BD95" s="128">
        <f>'2020-02-02 - IBV pod Červ...'!F35</f>
        <v>0</v>
      </c>
      <c r="BE95" s="7"/>
      <c r="BT95" s="129" t="s">
        <v>81</v>
      </c>
      <c r="BU95" s="129" t="s">
        <v>82</v>
      </c>
      <c r="BV95" s="129" t="s">
        <v>77</v>
      </c>
      <c r="BW95" s="129" t="s">
        <v>5</v>
      </c>
      <c r="BX95" s="129" t="s">
        <v>78</v>
      </c>
      <c r="CL95" s="129" t="s">
        <v>1</v>
      </c>
    </row>
    <row r="96">
      <c r="B96" s="18"/>
      <c r="C96" s="19"/>
      <c r="D96" s="19"/>
      <c r="E96" s="19"/>
      <c r="F96" s="19"/>
      <c r="G96" s="19"/>
      <c r="H96" s="19"/>
      <c r="I96" s="19"/>
      <c r="J96" s="19"/>
      <c r="K96" s="19"/>
      <c r="L96" s="19"/>
      <c r="M96" s="19"/>
      <c r="N96" s="19"/>
      <c r="O96" s="19"/>
      <c r="P96" s="19"/>
      <c r="Q96" s="19"/>
      <c r="R96" s="19"/>
      <c r="S96" s="19"/>
      <c r="T96" s="19"/>
      <c r="U96" s="19"/>
      <c r="V96" s="19"/>
      <c r="W96" s="19"/>
      <c r="X96" s="19"/>
      <c r="Y96" s="19"/>
      <c r="Z96" s="19"/>
      <c r="AA96" s="19"/>
      <c r="AB96" s="19"/>
      <c r="AC96" s="19"/>
      <c r="AD96" s="19"/>
      <c r="AE96" s="19"/>
      <c r="AF96" s="19"/>
      <c r="AG96" s="19"/>
      <c r="AH96" s="19"/>
      <c r="AI96" s="19"/>
      <c r="AJ96" s="19"/>
      <c r="AK96" s="19"/>
      <c r="AL96" s="19"/>
      <c r="AM96" s="19"/>
      <c r="AN96" s="19"/>
      <c r="AO96" s="19"/>
      <c r="AP96" s="19"/>
      <c r="AQ96" s="19"/>
      <c r="AR96" s="17"/>
    </row>
    <row r="97" s="2" customFormat="1" ht="30" customHeight="1">
      <c r="A97" s="37"/>
      <c r="B97" s="38"/>
      <c r="C97" s="106" t="s">
        <v>83</v>
      </c>
      <c r="D97" s="39"/>
      <c r="E97" s="39"/>
      <c r="F97" s="39"/>
      <c r="G97" s="39"/>
      <c r="H97" s="39"/>
      <c r="I97" s="39"/>
      <c r="J97" s="39"/>
      <c r="K97" s="39"/>
      <c r="L97" s="39"/>
      <c r="M97" s="39"/>
      <c r="N97" s="39"/>
      <c r="O97" s="39"/>
      <c r="P97" s="39"/>
      <c r="Q97" s="39"/>
      <c r="R97" s="39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F97" s="39"/>
      <c r="AG97" s="109">
        <f>ROUND(SUM(AG98:AG101), 2)</f>
        <v>0</v>
      </c>
      <c r="AH97" s="109"/>
      <c r="AI97" s="109"/>
      <c r="AJ97" s="109"/>
      <c r="AK97" s="109"/>
      <c r="AL97" s="109"/>
      <c r="AM97" s="109"/>
      <c r="AN97" s="109">
        <f>ROUND(SUM(AN98:AN101), 2)</f>
        <v>0</v>
      </c>
      <c r="AO97" s="109"/>
      <c r="AP97" s="109"/>
      <c r="AQ97" s="130"/>
      <c r="AR97" s="40"/>
      <c r="AS97" s="99" t="s">
        <v>84</v>
      </c>
      <c r="AT97" s="100" t="s">
        <v>85</v>
      </c>
      <c r="AU97" s="100" t="s">
        <v>40</v>
      </c>
      <c r="AV97" s="101" t="s">
        <v>63</v>
      </c>
      <c r="AW97" s="37"/>
      <c r="AX97" s="37"/>
      <c r="AY97" s="37"/>
      <c r="AZ97" s="37"/>
      <c r="BA97" s="37"/>
      <c r="BB97" s="37"/>
      <c r="BC97" s="37"/>
      <c r="BD97" s="37"/>
      <c r="BE97" s="37"/>
    </row>
    <row r="98" s="2" customFormat="1" ht="19.92" customHeight="1">
      <c r="A98" s="37"/>
      <c r="B98" s="38"/>
      <c r="C98" s="39"/>
      <c r="D98" s="131" t="s">
        <v>86</v>
      </c>
      <c r="E98" s="131"/>
      <c r="F98" s="131"/>
      <c r="G98" s="131"/>
      <c r="H98" s="131"/>
      <c r="I98" s="131"/>
      <c r="J98" s="131"/>
      <c r="K98" s="131"/>
      <c r="L98" s="131"/>
      <c r="M98" s="131"/>
      <c r="N98" s="131"/>
      <c r="O98" s="131"/>
      <c r="P98" s="131"/>
      <c r="Q98" s="131"/>
      <c r="R98" s="131"/>
      <c r="S98" s="131"/>
      <c r="T98" s="131"/>
      <c r="U98" s="131"/>
      <c r="V98" s="131"/>
      <c r="W98" s="131"/>
      <c r="X98" s="131"/>
      <c r="Y98" s="131"/>
      <c r="Z98" s="131"/>
      <c r="AA98" s="131"/>
      <c r="AB98" s="131"/>
      <c r="AC98" s="39"/>
      <c r="AD98" s="39"/>
      <c r="AE98" s="39"/>
      <c r="AF98" s="39"/>
      <c r="AG98" s="132">
        <f>ROUND(AG94 * AS98, 2)</f>
        <v>0</v>
      </c>
      <c r="AH98" s="133"/>
      <c r="AI98" s="133"/>
      <c r="AJ98" s="133"/>
      <c r="AK98" s="133"/>
      <c r="AL98" s="133"/>
      <c r="AM98" s="133"/>
      <c r="AN98" s="133">
        <f>ROUND(AG98 + AV98, 2)</f>
        <v>0</v>
      </c>
      <c r="AO98" s="133"/>
      <c r="AP98" s="133"/>
      <c r="AQ98" s="39"/>
      <c r="AR98" s="40"/>
      <c r="AS98" s="134">
        <v>0</v>
      </c>
      <c r="AT98" s="135" t="s">
        <v>87</v>
      </c>
      <c r="AU98" s="135" t="s">
        <v>41</v>
      </c>
      <c r="AV98" s="136">
        <f>ROUND(IF(AU98="základná",AG98*L32,IF(AU98="znížená",AG98*L33,0)), 2)</f>
        <v>0</v>
      </c>
      <c r="AW98" s="37"/>
      <c r="AX98" s="37"/>
      <c r="AY98" s="37"/>
      <c r="AZ98" s="37"/>
      <c r="BA98" s="37"/>
      <c r="BB98" s="37"/>
      <c r="BC98" s="37"/>
      <c r="BD98" s="37"/>
      <c r="BE98" s="37"/>
      <c r="BV98" s="14" t="s">
        <v>88</v>
      </c>
      <c r="BY98" s="137">
        <f>IF(AU98="základná",AV98,0)</f>
        <v>0</v>
      </c>
      <c r="BZ98" s="137">
        <f>IF(AU98="znížená",AV98,0)</f>
        <v>0</v>
      </c>
      <c r="CA98" s="137">
        <v>0</v>
      </c>
      <c r="CB98" s="137">
        <v>0</v>
      </c>
      <c r="CC98" s="137">
        <v>0</v>
      </c>
      <c r="CD98" s="137">
        <f>IF(AU98="základná",AG98,0)</f>
        <v>0</v>
      </c>
      <c r="CE98" s="137">
        <f>IF(AU98="znížená",AG98,0)</f>
        <v>0</v>
      </c>
      <c r="CF98" s="137">
        <f>IF(AU98="zákl. prenesená",AG98,0)</f>
        <v>0</v>
      </c>
      <c r="CG98" s="137">
        <f>IF(AU98="zníž. prenesená",AG98,0)</f>
        <v>0</v>
      </c>
      <c r="CH98" s="137">
        <f>IF(AU98="nulová",AG98,0)</f>
        <v>0</v>
      </c>
      <c r="CI98" s="14">
        <f>IF(AU98="základná",1,IF(AU98="znížená",2,IF(AU98="zákl. prenesená",4,IF(AU98="zníž. prenesená",5,3))))</f>
        <v>1</v>
      </c>
      <c r="CJ98" s="14">
        <f>IF(AT98="stavebná časť",1,IF(AT98="investičná časť",2,3))</f>
        <v>1</v>
      </c>
      <c r="CK98" s="14" t="str">
        <f>IF(D98="Vyplň vlastné","","x")</f>
        <v>x</v>
      </c>
    </row>
    <row r="99" s="2" customFormat="1" ht="19.92" customHeight="1">
      <c r="A99" s="37"/>
      <c r="B99" s="38"/>
      <c r="C99" s="39"/>
      <c r="D99" s="138" t="s">
        <v>89</v>
      </c>
      <c r="E99" s="131"/>
      <c r="F99" s="131"/>
      <c r="G99" s="131"/>
      <c r="H99" s="131"/>
      <c r="I99" s="131"/>
      <c r="J99" s="131"/>
      <c r="K99" s="131"/>
      <c r="L99" s="131"/>
      <c r="M99" s="131"/>
      <c r="N99" s="131"/>
      <c r="O99" s="131"/>
      <c r="P99" s="131"/>
      <c r="Q99" s="131"/>
      <c r="R99" s="131"/>
      <c r="S99" s="131"/>
      <c r="T99" s="131"/>
      <c r="U99" s="131"/>
      <c r="V99" s="131"/>
      <c r="W99" s="131"/>
      <c r="X99" s="131"/>
      <c r="Y99" s="131"/>
      <c r="Z99" s="131"/>
      <c r="AA99" s="131"/>
      <c r="AB99" s="131"/>
      <c r="AC99" s="39"/>
      <c r="AD99" s="39"/>
      <c r="AE99" s="39"/>
      <c r="AF99" s="39"/>
      <c r="AG99" s="132">
        <f>ROUND(AG94 * AS99, 2)</f>
        <v>0</v>
      </c>
      <c r="AH99" s="133"/>
      <c r="AI99" s="133"/>
      <c r="AJ99" s="133"/>
      <c r="AK99" s="133"/>
      <c r="AL99" s="133"/>
      <c r="AM99" s="133"/>
      <c r="AN99" s="133">
        <f>ROUND(AG99 + AV99, 2)</f>
        <v>0</v>
      </c>
      <c r="AO99" s="133"/>
      <c r="AP99" s="133"/>
      <c r="AQ99" s="39"/>
      <c r="AR99" s="40"/>
      <c r="AS99" s="134">
        <v>0</v>
      </c>
      <c r="AT99" s="135" t="s">
        <v>87</v>
      </c>
      <c r="AU99" s="135" t="s">
        <v>41</v>
      </c>
      <c r="AV99" s="136">
        <f>ROUND(IF(AU99="základná",AG99*L32,IF(AU99="znížená",AG99*L33,0)), 2)</f>
        <v>0</v>
      </c>
      <c r="AW99" s="37"/>
      <c r="AX99" s="37"/>
      <c r="AY99" s="37"/>
      <c r="AZ99" s="37"/>
      <c r="BA99" s="37"/>
      <c r="BB99" s="37"/>
      <c r="BC99" s="37"/>
      <c r="BD99" s="37"/>
      <c r="BE99" s="37"/>
      <c r="BV99" s="14" t="s">
        <v>90</v>
      </c>
      <c r="BY99" s="137">
        <f>IF(AU99="základná",AV99,0)</f>
        <v>0</v>
      </c>
      <c r="BZ99" s="137">
        <f>IF(AU99="znížená",AV99,0)</f>
        <v>0</v>
      </c>
      <c r="CA99" s="137">
        <v>0</v>
      </c>
      <c r="CB99" s="137">
        <v>0</v>
      </c>
      <c r="CC99" s="137">
        <v>0</v>
      </c>
      <c r="CD99" s="137">
        <f>IF(AU99="základná",AG99,0)</f>
        <v>0</v>
      </c>
      <c r="CE99" s="137">
        <f>IF(AU99="znížená",AG99,0)</f>
        <v>0</v>
      </c>
      <c r="CF99" s="137">
        <f>IF(AU99="zákl. prenesená",AG99,0)</f>
        <v>0</v>
      </c>
      <c r="CG99" s="137">
        <f>IF(AU99="zníž. prenesená",AG99,0)</f>
        <v>0</v>
      </c>
      <c r="CH99" s="137">
        <f>IF(AU99="nulová",AG99,0)</f>
        <v>0</v>
      </c>
      <c r="CI99" s="14">
        <f>IF(AU99="základná",1,IF(AU99="znížená",2,IF(AU99="zákl. prenesená",4,IF(AU99="zníž. prenesená",5,3))))</f>
        <v>1</v>
      </c>
      <c r="CJ99" s="14">
        <f>IF(AT99="stavebná časť",1,IF(AT99="investičná časť",2,3))</f>
        <v>1</v>
      </c>
      <c r="CK99" s="14" t="str">
        <f>IF(D99="Vyplň vlastné","","x")</f>
        <v/>
      </c>
    </row>
    <row r="100" s="2" customFormat="1" ht="19.92" customHeight="1">
      <c r="A100" s="37"/>
      <c r="B100" s="38"/>
      <c r="C100" s="39"/>
      <c r="D100" s="138" t="s">
        <v>89</v>
      </c>
      <c r="E100" s="131"/>
      <c r="F100" s="131"/>
      <c r="G100" s="131"/>
      <c r="H100" s="131"/>
      <c r="I100" s="131"/>
      <c r="J100" s="131"/>
      <c r="K100" s="131"/>
      <c r="L100" s="131"/>
      <c r="M100" s="131"/>
      <c r="N100" s="131"/>
      <c r="O100" s="131"/>
      <c r="P100" s="131"/>
      <c r="Q100" s="131"/>
      <c r="R100" s="131"/>
      <c r="S100" s="131"/>
      <c r="T100" s="131"/>
      <c r="U100" s="131"/>
      <c r="V100" s="131"/>
      <c r="W100" s="131"/>
      <c r="X100" s="131"/>
      <c r="Y100" s="131"/>
      <c r="Z100" s="131"/>
      <c r="AA100" s="131"/>
      <c r="AB100" s="131"/>
      <c r="AC100" s="39"/>
      <c r="AD100" s="39"/>
      <c r="AE100" s="39"/>
      <c r="AF100" s="39"/>
      <c r="AG100" s="132">
        <f>ROUND(AG94 * AS100, 2)</f>
        <v>0</v>
      </c>
      <c r="AH100" s="133"/>
      <c r="AI100" s="133"/>
      <c r="AJ100" s="133"/>
      <c r="AK100" s="133"/>
      <c r="AL100" s="133"/>
      <c r="AM100" s="133"/>
      <c r="AN100" s="133">
        <f>ROUND(AG100 + AV100, 2)</f>
        <v>0</v>
      </c>
      <c r="AO100" s="133"/>
      <c r="AP100" s="133"/>
      <c r="AQ100" s="39"/>
      <c r="AR100" s="40"/>
      <c r="AS100" s="134">
        <v>0</v>
      </c>
      <c r="AT100" s="135" t="s">
        <v>87</v>
      </c>
      <c r="AU100" s="135" t="s">
        <v>41</v>
      </c>
      <c r="AV100" s="136">
        <f>ROUND(IF(AU100="základná",AG100*L32,IF(AU100="znížená",AG100*L33,0)), 2)</f>
        <v>0</v>
      </c>
      <c r="AW100" s="37"/>
      <c r="AX100" s="37"/>
      <c r="AY100" s="37"/>
      <c r="AZ100" s="37"/>
      <c r="BA100" s="37"/>
      <c r="BB100" s="37"/>
      <c r="BC100" s="37"/>
      <c r="BD100" s="37"/>
      <c r="BE100" s="37"/>
      <c r="BV100" s="14" t="s">
        <v>90</v>
      </c>
      <c r="BY100" s="137">
        <f>IF(AU100="základná",AV100,0)</f>
        <v>0</v>
      </c>
      <c r="BZ100" s="137">
        <f>IF(AU100="znížená",AV100,0)</f>
        <v>0</v>
      </c>
      <c r="CA100" s="137">
        <v>0</v>
      </c>
      <c r="CB100" s="137">
        <v>0</v>
      </c>
      <c r="CC100" s="137">
        <v>0</v>
      </c>
      <c r="CD100" s="137">
        <f>IF(AU100="základná",AG100,0)</f>
        <v>0</v>
      </c>
      <c r="CE100" s="137">
        <f>IF(AU100="znížená",AG100,0)</f>
        <v>0</v>
      </c>
      <c r="CF100" s="137">
        <f>IF(AU100="zákl. prenesená",AG100,0)</f>
        <v>0</v>
      </c>
      <c r="CG100" s="137">
        <f>IF(AU100="zníž. prenesená",AG100,0)</f>
        <v>0</v>
      </c>
      <c r="CH100" s="137">
        <f>IF(AU100="nulová",AG100,0)</f>
        <v>0</v>
      </c>
      <c r="CI100" s="14">
        <f>IF(AU100="základná",1,IF(AU100="znížená",2,IF(AU100="zákl. prenesená",4,IF(AU100="zníž. prenesená",5,3))))</f>
        <v>1</v>
      </c>
      <c r="CJ100" s="14">
        <f>IF(AT100="stavebná časť",1,IF(AT100="investičná časť",2,3))</f>
        <v>1</v>
      </c>
      <c r="CK100" s="14" t="str">
        <f>IF(D100="Vyplň vlastné","","x")</f>
        <v/>
      </c>
    </row>
    <row r="101" s="2" customFormat="1" ht="19.92" customHeight="1">
      <c r="A101" s="37"/>
      <c r="B101" s="38"/>
      <c r="C101" s="39"/>
      <c r="D101" s="138" t="s">
        <v>89</v>
      </c>
      <c r="E101" s="131"/>
      <c r="F101" s="131"/>
      <c r="G101" s="131"/>
      <c r="H101" s="131"/>
      <c r="I101" s="131"/>
      <c r="J101" s="131"/>
      <c r="K101" s="131"/>
      <c r="L101" s="131"/>
      <c r="M101" s="131"/>
      <c r="N101" s="131"/>
      <c r="O101" s="131"/>
      <c r="P101" s="131"/>
      <c r="Q101" s="131"/>
      <c r="R101" s="131"/>
      <c r="S101" s="131"/>
      <c r="T101" s="131"/>
      <c r="U101" s="131"/>
      <c r="V101" s="131"/>
      <c r="W101" s="131"/>
      <c r="X101" s="131"/>
      <c r="Y101" s="131"/>
      <c r="Z101" s="131"/>
      <c r="AA101" s="131"/>
      <c r="AB101" s="131"/>
      <c r="AC101" s="39"/>
      <c r="AD101" s="39"/>
      <c r="AE101" s="39"/>
      <c r="AF101" s="39"/>
      <c r="AG101" s="132">
        <f>ROUND(AG94 * AS101, 2)</f>
        <v>0</v>
      </c>
      <c r="AH101" s="133"/>
      <c r="AI101" s="133"/>
      <c r="AJ101" s="133"/>
      <c r="AK101" s="133"/>
      <c r="AL101" s="133"/>
      <c r="AM101" s="133"/>
      <c r="AN101" s="133">
        <f>ROUND(AG101 + AV101, 2)</f>
        <v>0</v>
      </c>
      <c r="AO101" s="133"/>
      <c r="AP101" s="133"/>
      <c r="AQ101" s="39"/>
      <c r="AR101" s="40"/>
      <c r="AS101" s="139">
        <v>0</v>
      </c>
      <c r="AT101" s="140" t="s">
        <v>87</v>
      </c>
      <c r="AU101" s="140" t="s">
        <v>41</v>
      </c>
      <c r="AV101" s="141">
        <f>ROUND(IF(AU101="základná",AG101*L32,IF(AU101="znížená",AG101*L33,0)), 2)</f>
        <v>0</v>
      </c>
      <c r="AW101" s="37"/>
      <c r="AX101" s="37"/>
      <c r="AY101" s="37"/>
      <c r="AZ101" s="37"/>
      <c r="BA101" s="37"/>
      <c r="BB101" s="37"/>
      <c r="BC101" s="37"/>
      <c r="BD101" s="37"/>
      <c r="BE101" s="37"/>
      <c r="BV101" s="14" t="s">
        <v>90</v>
      </c>
      <c r="BY101" s="137">
        <f>IF(AU101="základná",AV101,0)</f>
        <v>0</v>
      </c>
      <c r="BZ101" s="137">
        <f>IF(AU101="znížená",AV101,0)</f>
        <v>0</v>
      </c>
      <c r="CA101" s="137">
        <v>0</v>
      </c>
      <c r="CB101" s="137">
        <v>0</v>
      </c>
      <c r="CC101" s="137">
        <v>0</v>
      </c>
      <c r="CD101" s="137">
        <f>IF(AU101="základná",AG101,0)</f>
        <v>0</v>
      </c>
      <c r="CE101" s="137">
        <f>IF(AU101="znížená",AG101,0)</f>
        <v>0</v>
      </c>
      <c r="CF101" s="137">
        <f>IF(AU101="zákl. prenesená",AG101,0)</f>
        <v>0</v>
      </c>
      <c r="CG101" s="137">
        <f>IF(AU101="zníž. prenesená",AG101,0)</f>
        <v>0</v>
      </c>
      <c r="CH101" s="137">
        <f>IF(AU101="nulová",AG101,0)</f>
        <v>0</v>
      </c>
      <c r="CI101" s="14">
        <f>IF(AU101="základná",1,IF(AU101="znížená",2,IF(AU101="zákl. prenesená",4,IF(AU101="zníž. prenesená",5,3))))</f>
        <v>1</v>
      </c>
      <c r="CJ101" s="14">
        <f>IF(AT101="stavebná časť",1,IF(AT101="investičná časť",2,3))</f>
        <v>1</v>
      </c>
      <c r="CK101" s="14" t="str">
        <f>IF(D101="Vyplň vlastné","","x")</f>
        <v/>
      </c>
    </row>
    <row r="102" s="2" customFormat="1" ht="10.8" customHeight="1">
      <c r="A102" s="37"/>
      <c r="B102" s="38"/>
      <c r="C102" s="39"/>
      <c r="D102" s="39"/>
      <c r="E102" s="39"/>
      <c r="F102" s="39"/>
      <c r="G102" s="39"/>
      <c r="H102" s="39"/>
      <c r="I102" s="39"/>
      <c r="J102" s="39"/>
      <c r="K102" s="39"/>
      <c r="L102" s="39"/>
      <c r="M102" s="39"/>
      <c r="N102" s="39"/>
      <c r="O102" s="39"/>
      <c r="P102" s="39"/>
      <c r="Q102" s="39"/>
      <c r="R102" s="39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F102" s="39"/>
      <c r="AG102" s="39"/>
      <c r="AH102" s="39"/>
      <c r="AI102" s="39"/>
      <c r="AJ102" s="39"/>
      <c r="AK102" s="39"/>
      <c r="AL102" s="39"/>
      <c r="AM102" s="39"/>
      <c r="AN102" s="39"/>
      <c r="AO102" s="39"/>
      <c r="AP102" s="39"/>
      <c r="AQ102" s="39"/>
      <c r="AR102" s="40"/>
      <c r="AS102" s="37"/>
      <c r="AT102" s="37"/>
      <c r="AU102" s="37"/>
      <c r="AV102" s="37"/>
      <c r="AW102" s="37"/>
      <c r="AX102" s="37"/>
      <c r="AY102" s="37"/>
      <c r="AZ102" s="37"/>
      <c r="BA102" s="37"/>
      <c r="BB102" s="37"/>
      <c r="BC102" s="37"/>
      <c r="BD102" s="37"/>
      <c r="BE102" s="37"/>
    </row>
    <row r="103" s="2" customFormat="1" ht="30" customHeight="1">
      <c r="A103" s="37"/>
      <c r="B103" s="38"/>
      <c r="C103" s="142" t="s">
        <v>91</v>
      </c>
      <c r="D103" s="143"/>
      <c r="E103" s="143"/>
      <c r="F103" s="143"/>
      <c r="G103" s="143"/>
      <c r="H103" s="143"/>
      <c r="I103" s="143"/>
      <c r="J103" s="143"/>
      <c r="K103" s="143"/>
      <c r="L103" s="143"/>
      <c r="M103" s="143"/>
      <c r="N103" s="143"/>
      <c r="O103" s="143"/>
      <c r="P103" s="143"/>
      <c r="Q103" s="143"/>
      <c r="R103" s="143"/>
      <c r="S103" s="143"/>
      <c r="T103" s="143"/>
      <c r="U103" s="143"/>
      <c r="V103" s="143"/>
      <c r="W103" s="143"/>
      <c r="X103" s="143"/>
      <c r="Y103" s="143"/>
      <c r="Z103" s="143"/>
      <c r="AA103" s="143"/>
      <c r="AB103" s="143"/>
      <c r="AC103" s="143"/>
      <c r="AD103" s="143"/>
      <c r="AE103" s="143"/>
      <c r="AF103" s="143"/>
      <c r="AG103" s="144">
        <f>ROUND(AG94 + AG97, 2)</f>
        <v>0</v>
      </c>
      <c r="AH103" s="144"/>
      <c r="AI103" s="144"/>
      <c r="AJ103" s="144"/>
      <c r="AK103" s="144"/>
      <c r="AL103" s="144"/>
      <c r="AM103" s="144"/>
      <c r="AN103" s="144">
        <f>ROUND(AN94 + AN97, 2)</f>
        <v>0</v>
      </c>
      <c r="AO103" s="144"/>
      <c r="AP103" s="144"/>
      <c r="AQ103" s="143"/>
      <c r="AR103" s="40"/>
      <c r="AS103" s="37"/>
      <c r="AT103" s="37"/>
      <c r="AU103" s="37"/>
      <c r="AV103" s="37"/>
      <c r="AW103" s="37"/>
      <c r="AX103" s="37"/>
      <c r="AY103" s="37"/>
      <c r="AZ103" s="37"/>
      <c r="BA103" s="37"/>
      <c r="BB103" s="37"/>
      <c r="BC103" s="37"/>
      <c r="BD103" s="37"/>
      <c r="BE103" s="37"/>
    </row>
    <row r="104" s="2" customFormat="1" ht="6.96" customHeight="1">
      <c r="A104" s="37"/>
      <c r="B104" s="65"/>
      <c r="C104" s="66"/>
      <c r="D104" s="66"/>
      <c r="E104" s="66"/>
      <c r="F104" s="66"/>
      <c r="G104" s="66"/>
      <c r="H104" s="66"/>
      <c r="I104" s="66"/>
      <c r="J104" s="66"/>
      <c r="K104" s="66"/>
      <c r="L104" s="66"/>
      <c r="M104" s="66"/>
      <c r="N104" s="66"/>
      <c r="O104" s="66"/>
      <c r="P104" s="66"/>
      <c r="Q104" s="66"/>
      <c r="R104" s="66"/>
      <c r="S104" s="66"/>
      <c r="T104" s="66"/>
      <c r="U104" s="66"/>
      <c r="V104" s="66"/>
      <c r="W104" s="66"/>
      <c r="X104" s="66"/>
      <c r="Y104" s="66"/>
      <c r="Z104" s="66"/>
      <c r="AA104" s="66"/>
      <c r="AB104" s="66"/>
      <c r="AC104" s="66"/>
      <c r="AD104" s="66"/>
      <c r="AE104" s="66"/>
      <c r="AF104" s="66"/>
      <c r="AG104" s="66"/>
      <c r="AH104" s="66"/>
      <c r="AI104" s="66"/>
      <c r="AJ104" s="66"/>
      <c r="AK104" s="66"/>
      <c r="AL104" s="66"/>
      <c r="AM104" s="66"/>
      <c r="AN104" s="66"/>
      <c r="AO104" s="66"/>
      <c r="AP104" s="66"/>
      <c r="AQ104" s="66"/>
      <c r="AR104" s="40"/>
      <c r="AS104" s="37"/>
      <c r="AT104" s="37"/>
      <c r="AU104" s="37"/>
      <c r="AV104" s="37"/>
      <c r="AW104" s="37"/>
      <c r="AX104" s="37"/>
      <c r="AY104" s="37"/>
      <c r="AZ104" s="37"/>
      <c r="BA104" s="37"/>
      <c r="BB104" s="37"/>
      <c r="BC104" s="37"/>
      <c r="BD104" s="37"/>
      <c r="BE104" s="37"/>
    </row>
  </sheetData>
  <sheetProtection sheet="1" formatColumns="0" formatRows="0" objects="1" scenarios="1" spinCount="100000" saltValue="ts03Tn61Ds0rAngvTuhwGmNOAtazg/iqVv3plcnEjArv6o3IyaSPmK/MRzOGYq/QF8V/M7cJbKELEAYnBxh+RA==" hashValue="aNyZvJtb3ULC0Tug6PulBfxyB6isEae8VZmFSuU98JzoakDXO4AutfEh8FfUIYkMmZBfEo4ZkVpuM0VKVoDPyw==" algorithmName="SHA-512" password="CC35"/>
  <mergeCells count="60">
    <mergeCell ref="L85:AO85"/>
    <mergeCell ref="AM87:AN87"/>
    <mergeCell ref="AS89:AT91"/>
    <mergeCell ref="AM89:AP89"/>
    <mergeCell ref="AM90:AP90"/>
    <mergeCell ref="AN92:AP92"/>
    <mergeCell ref="C92:G92"/>
    <mergeCell ref="AG92:AM92"/>
    <mergeCell ref="I92:AF92"/>
    <mergeCell ref="J95:AF95"/>
    <mergeCell ref="D95:H95"/>
    <mergeCell ref="AN95:AP95"/>
    <mergeCell ref="AG95:AM95"/>
    <mergeCell ref="AG98:AM98"/>
    <mergeCell ref="D98:AB98"/>
    <mergeCell ref="AN98:AP98"/>
    <mergeCell ref="AG99:AM99"/>
    <mergeCell ref="D99:AB99"/>
    <mergeCell ref="AN99:AP99"/>
    <mergeCell ref="D100:AB100"/>
    <mergeCell ref="AG100:AM100"/>
    <mergeCell ref="AN100:AP100"/>
    <mergeCell ref="D101:AB101"/>
    <mergeCell ref="AG101:AM101"/>
    <mergeCell ref="AN101:AP101"/>
    <mergeCell ref="AG94:AM94"/>
    <mergeCell ref="AN94:AP94"/>
    <mergeCell ref="AG97:AM97"/>
    <mergeCell ref="AN97:AP97"/>
    <mergeCell ref="AG103:AM103"/>
    <mergeCell ref="AN103:AP103"/>
    <mergeCell ref="BE5:BE34"/>
    <mergeCell ref="K5:AO5"/>
    <mergeCell ref="K6:AO6"/>
    <mergeCell ref="E14:AJ14"/>
    <mergeCell ref="E23:AN23"/>
    <mergeCell ref="AK26:AO26"/>
    <mergeCell ref="AK27:AO27"/>
    <mergeCell ref="AK29:AO29"/>
    <mergeCell ref="W31:AE31"/>
    <mergeCell ref="L31:P31"/>
    <mergeCell ref="AK31:AO31"/>
    <mergeCell ref="L32:P32"/>
    <mergeCell ref="W32:AE32"/>
    <mergeCell ref="AK32:AO32"/>
    <mergeCell ref="L33:P33"/>
    <mergeCell ref="AK33:AO33"/>
    <mergeCell ref="W33:AE33"/>
    <mergeCell ref="L34:P34"/>
    <mergeCell ref="AK34:AO34"/>
    <mergeCell ref="W34:AE34"/>
    <mergeCell ref="W35:AE35"/>
    <mergeCell ref="L35:P35"/>
    <mergeCell ref="AK35:AO35"/>
    <mergeCell ref="AK36:AO36"/>
    <mergeCell ref="L36:P36"/>
    <mergeCell ref="W36:AE36"/>
    <mergeCell ref="X38:AB38"/>
    <mergeCell ref="AK38:AO38"/>
    <mergeCell ref="AR2:BE2"/>
  </mergeCells>
  <dataValidations count="2">
    <dataValidation type="list" allowBlank="1" showInputMessage="1" showErrorMessage="1" error="Povolené sú hodnoty základná, znížená, nulová." sqref="AU97:AU101">
      <formula1>"základná, znížená, nulová"</formula1>
    </dataValidation>
    <dataValidation type="list" allowBlank="1" showInputMessage="1" showErrorMessage="1" error="Povolené sú hodnoty stavebná časť, technologická časť, investičná časť." sqref="AT97:AT101">
      <formula1>"stavebná časť, technologická časť, investičná časť"</formula1>
    </dataValidation>
  </dataValidations>
  <hyperlinks>
    <hyperlink ref="A95" location="'2020-02-02 - IBV pod Červ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" style="1" customWidth="1"/>
    <col min="8" max="8" width="11.5" style="1" customWidth="1"/>
    <col min="9" max="9" width="20.16016" style="145" customWidth="1"/>
    <col min="10" max="10" width="20.16016" style="1" customWidth="1"/>
    <col min="11" max="11" width="20.16016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I2" s="145"/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46"/>
      <c r="C3" s="147"/>
      <c r="D3" s="147"/>
      <c r="E3" s="147"/>
      <c r="F3" s="147"/>
      <c r="G3" s="147"/>
      <c r="H3" s="147"/>
      <c r="I3" s="148"/>
      <c r="J3" s="147"/>
      <c r="K3" s="147"/>
      <c r="L3" s="17"/>
      <c r="AT3" s="14" t="s">
        <v>76</v>
      </c>
    </row>
    <row r="4" s="1" customFormat="1" ht="24.96" customHeight="1">
      <c r="B4" s="17"/>
      <c r="D4" s="149" t="s">
        <v>92</v>
      </c>
      <c r="I4" s="145"/>
      <c r="L4" s="17"/>
      <c r="M4" s="150" t="s">
        <v>9</v>
      </c>
      <c r="AT4" s="14" t="s">
        <v>4</v>
      </c>
    </row>
    <row r="5" s="1" customFormat="1" ht="6.96" customHeight="1">
      <c r="B5" s="17"/>
      <c r="I5" s="145"/>
      <c r="L5" s="17"/>
    </row>
    <row r="6" s="2" customFormat="1" ht="12" customHeight="1">
      <c r="A6" s="37"/>
      <c r="B6" s="40"/>
      <c r="C6" s="37"/>
      <c r="D6" s="151" t="s">
        <v>14</v>
      </c>
      <c r="E6" s="37"/>
      <c r="F6" s="37"/>
      <c r="G6" s="37"/>
      <c r="H6" s="37"/>
      <c r="I6" s="152"/>
      <c r="J6" s="37"/>
      <c r="K6" s="37"/>
      <c r="L6" s="62"/>
      <c r="S6" s="37"/>
      <c r="T6" s="37"/>
      <c r="U6" s="37"/>
      <c r="V6" s="37"/>
      <c r="W6" s="37"/>
      <c r="X6" s="37"/>
      <c r="Y6" s="37"/>
      <c r="Z6" s="37"/>
      <c r="AA6" s="37"/>
      <c r="AB6" s="37"/>
      <c r="AC6" s="37"/>
      <c r="AD6" s="37"/>
      <c r="AE6" s="37"/>
    </row>
    <row r="7" s="2" customFormat="1" ht="16.5" customHeight="1">
      <c r="A7" s="37"/>
      <c r="B7" s="40"/>
      <c r="C7" s="37"/>
      <c r="D7" s="37"/>
      <c r="E7" s="153" t="s">
        <v>15</v>
      </c>
      <c r="F7" s="37"/>
      <c r="G7" s="37"/>
      <c r="H7" s="37"/>
      <c r="I7" s="152"/>
      <c r="J7" s="37"/>
      <c r="K7" s="37"/>
      <c r="L7" s="62"/>
      <c r="S7" s="37"/>
      <c r="T7" s="37"/>
      <c r="U7" s="37"/>
      <c r="V7" s="37"/>
      <c r="W7" s="37"/>
      <c r="X7" s="37"/>
      <c r="Y7" s="37"/>
      <c r="Z7" s="37"/>
      <c r="AA7" s="37"/>
      <c r="AB7" s="37"/>
      <c r="AC7" s="37"/>
      <c r="AD7" s="37"/>
      <c r="AE7" s="37"/>
    </row>
    <row r="8" s="2" customFormat="1">
      <c r="A8" s="37"/>
      <c r="B8" s="40"/>
      <c r="C8" s="37"/>
      <c r="D8" s="37"/>
      <c r="E8" s="37"/>
      <c r="F8" s="37"/>
      <c r="G8" s="37"/>
      <c r="H8" s="37"/>
      <c r="I8" s="152"/>
      <c r="J8" s="37"/>
      <c r="K8" s="37"/>
      <c r="L8" s="62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2" customHeight="1">
      <c r="A9" s="37"/>
      <c r="B9" s="40"/>
      <c r="C9" s="37"/>
      <c r="D9" s="151" t="s">
        <v>16</v>
      </c>
      <c r="E9" s="37"/>
      <c r="F9" s="154" t="s">
        <v>1</v>
      </c>
      <c r="G9" s="37"/>
      <c r="H9" s="37"/>
      <c r="I9" s="155" t="s">
        <v>17</v>
      </c>
      <c r="J9" s="154" t="s">
        <v>1</v>
      </c>
      <c r="K9" s="37"/>
      <c r="L9" s="62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 ht="12" customHeight="1">
      <c r="A10" s="37"/>
      <c r="B10" s="40"/>
      <c r="C10" s="37"/>
      <c r="D10" s="151" t="s">
        <v>18</v>
      </c>
      <c r="E10" s="37"/>
      <c r="F10" s="154" t="s">
        <v>19</v>
      </c>
      <c r="G10" s="37"/>
      <c r="H10" s="37"/>
      <c r="I10" s="155" t="s">
        <v>20</v>
      </c>
      <c r="J10" s="156" t="str">
        <f>'Rekapitulácia stavby'!AN8</f>
        <v>11.3.2020</v>
      </c>
      <c r="K10" s="37"/>
      <c r="L10" s="62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0.8" customHeight="1">
      <c r="A11" s="37"/>
      <c r="B11" s="40"/>
      <c r="C11" s="37"/>
      <c r="D11" s="37"/>
      <c r="E11" s="37"/>
      <c r="F11" s="37"/>
      <c r="G11" s="37"/>
      <c r="H11" s="37"/>
      <c r="I11" s="152"/>
      <c r="J11" s="37"/>
      <c r="K11" s="37"/>
      <c r="L11" s="62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0"/>
      <c r="C12" s="37"/>
      <c r="D12" s="151" t="s">
        <v>22</v>
      </c>
      <c r="E12" s="37"/>
      <c r="F12" s="37"/>
      <c r="G12" s="37"/>
      <c r="H12" s="37"/>
      <c r="I12" s="155" t="s">
        <v>23</v>
      </c>
      <c r="J12" s="154" t="s">
        <v>1</v>
      </c>
      <c r="K12" s="37"/>
      <c r="L12" s="62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8" customHeight="1">
      <c r="A13" s="37"/>
      <c r="B13" s="40"/>
      <c r="C13" s="37"/>
      <c r="D13" s="37"/>
      <c r="E13" s="154" t="s">
        <v>24</v>
      </c>
      <c r="F13" s="37"/>
      <c r="G13" s="37"/>
      <c r="H13" s="37"/>
      <c r="I13" s="155" t="s">
        <v>25</v>
      </c>
      <c r="J13" s="154" t="s">
        <v>1</v>
      </c>
      <c r="K13" s="37"/>
      <c r="L13" s="62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6.96" customHeight="1">
      <c r="A14" s="37"/>
      <c r="B14" s="40"/>
      <c r="C14" s="37"/>
      <c r="D14" s="37"/>
      <c r="E14" s="37"/>
      <c r="F14" s="37"/>
      <c r="G14" s="37"/>
      <c r="H14" s="37"/>
      <c r="I14" s="152"/>
      <c r="J14" s="37"/>
      <c r="K14" s="37"/>
      <c r="L14" s="62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2" customHeight="1">
      <c r="A15" s="37"/>
      <c r="B15" s="40"/>
      <c r="C15" s="37"/>
      <c r="D15" s="151" t="s">
        <v>26</v>
      </c>
      <c r="E15" s="37"/>
      <c r="F15" s="37"/>
      <c r="G15" s="37"/>
      <c r="H15" s="37"/>
      <c r="I15" s="155" t="s">
        <v>23</v>
      </c>
      <c r="J15" s="30" t="str">
        <f>'Rekapitulácia stavby'!AN13</f>
        <v>Vyplň údaj</v>
      </c>
      <c r="K15" s="37"/>
      <c r="L15" s="62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18" customHeight="1">
      <c r="A16" s="37"/>
      <c r="B16" s="40"/>
      <c r="C16" s="37"/>
      <c r="D16" s="37"/>
      <c r="E16" s="30" t="str">
        <f>'Rekapitulácia stavby'!E14</f>
        <v>Vyplň údaj</v>
      </c>
      <c r="F16" s="154"/>
      <c r="G16" s="154"/>
      <c r="H16" s="154"/>
      <c r="I16" s="155" t="s">
        <v>25</v>
      </c>
      <c r="J16" s="30" t="str">
        <f>'Rekapitulácia stavby'!AN14</f>
        <v>Vyplň údaj</v>
      </c>
      <c r="K16" s="37"/>
      <c r="L16" s="62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6.96" customHeight="1">
      <c r="A17" s="37"/>
      <c r="B17" s="40"/>
      <c r="C17" s="37"/>
      <c r="D17" s="37"/>
      <c r="E17" s="37"/>
      <c r="F17" s="37"/>
      <c r="G17" s="37"/>
      <c r="H17" s="37"/>
      <c r="I17" s="152"/>
      <c r="J17" s="37"/>
      <c r="K17" s="37"/>
      <c r="L17" s="62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2" customHeight="1">
      <c r="A18" s="37"/>
      <c r="B18" s="40"/>
      <c r="C18" s="37"/>
      <c r="D18" s="151" t="s">
        <v>28</v>
      </c>
      <c r="E18" s="37"/>
      <c r="F18" s="37"/>
      <c r="G18" s="37"/>
      <c r="H18" s="37"/>
      <c r="I18" s="155" t="s">
        <v>23</v>
      </c>
      <c r="J18" s="154" t="s">
        <v>1</v>
      </c>
      <c r="K18" s="37"/>
      <c r="L18" s="62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18" customHeight="1">
      <c r="A19" s="37"/>
      <c r="B19" s="40"/>
      <c r="C19" s="37"/>
      <c r="D19" s="37"/>
      <c r="E19" s="154" t="s">
        <v>29</v>
      </c>
      <c r="F19" s="37"/>
      <c r="G19" s="37"/>
      <c r="H19" s="37"/>
      <c r="I19" s="155" t="s">
        <v>25</v>
      </c>
      <c r="J19" s="154" t="s">
        <v>1</v>
      </c>
      <c r="K19" s="37"/>
      <c r="L19" s="62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6.96" customHeight="1">
      <c r="A20" s="37"/>
      <c r="B20" s="40"/>
      <c r="C20" s="37"/>
      <c r="D20" s="37"/>
      <c r="E20" s="37"/>
      <c r="F20" s="37"/>
      <c r="G20" s="37"/>
      <c r="H20" s="37"/>
      <c r="I20" s="152"/>
      <c r="J20" s="37"/>
      <c r="K20" s="37"/>
      <c r="L20" s="62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2" customHeight="1">
      <c r="A21" s="37"/>
      <c r="B21" s="40"/>
      <c r="C21" s="37"/>
      <c r="D21" s="151" t="s">
        <v>32</v>
      </c>
      <c r="E21" s="37"/>
      <c r="F21" s="37"/>
      <c r="G21" s="37"/>
      <c r="H21" s="37"/>
      <c r="I21" s="155" t="s">
        <v>23</v>
      </c>
      <c r="J21" s="154" t="s">
        <v>1</v>
      </c>
      <c r="K21" s="37"/>
      <c r="L21" s="62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18" customHeight="1">
      <c r="A22" s="37"/>
      <c r="B22" s="40"/>
      <c r="C22" s="37"/>
      <c r="D22" s="37"/>
      <c r="E22" s="154" t="s">
        <v>29</v>
      </c>
      <c r="F22" s="37"/>
      <c r="G22" s="37"/>
      <c r="H22" s="37"/>
      <c r="I22" s="155" t="s">
        <v>25</v>
      </c>
      <c r="J22" s="154" t="s">
        <v>1</v>
      </c>
      <c r="K22" s="37"/>
      <c r="L22" s="62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6.96" customHeight="1">
      <c r="A23" s="37"/>
      <c r="B23" s="40"/>
      <c r="C23" s="37"/>
      <c r="D23" s="37"/>
      <c r="E23" s="37"/>
      <c r="F23" s="37"/>
      <c r="G23" s="37"/>
      <c r="H23" s="37"/>
      <c r="I23" s="152"/>
      <c r="J23" s="37"/>
      <c r="K23" s="37"/>
      <c r="L23" s="62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2" customHeight="1">
      <c r="A24" s="37"/>
      <c r="B24" s="40"/>
      <c r="C24" s="37"/>
      <c r="D24" s="151" t="s">
        <v>33</v>
      </c>
      <c r="E24" s="37"/>
      <c r="F24" s="37"/>
      <c r="G24" s="37"/>
      <c r="H24" s="37"/>
      <c r="I24" s="152"/>
      <c r="J24" s="37"/>
      <c r="K24" s="37"/>
      <c r="L24" s="62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8" customFormat="1" ht="16.5" customHeight="1">
      <c r="A25" s="157"/>
      <c r="B25" s="158"/>
      <c r="C25" s="157"/>
      <c r="D25" s="157"/>
      <c r="E25" s="159" t="s">
        <v>1</v>
      </c>
      <c r="F25" s="159"/>
      <c r="G25" s="159"/>
      <c r="H25" s="159"/>
      <c r="I25" s="160"/>
      <c r="J25" s="157"/>
      <c r="K25" s="157"/>
      <c r="L25" s="161"/>
      <c r="S25" s="157"/>
      <c r="T25" s="157"/>
      <c r="U25" s="157"/>
      <c r="V25" s="157"/>
      <c r="W25" s="157"/>
      <c r="X25" s="157"/>
      <c r="Y25" s="157"/>
      <c r="Z25" s="157"/>
      <c r="AA25" s="157"/>
      <c r="AB25" s="157"/>
      <c r="AC25" s="157"/>
      <c r="AD25" s="157"/>
      <c r="AE25" s="157"/>
    </row>
    <row r="26" s="2" customFormat="1" ht="6.96" customHeight="1">
      <c r="A26" s="37"/>
      <c r="B26" s="40"/>
      <c r="C26" s="37"/>
      <c r="D26" s="37"/>
      <c r="E26" s="37"/>
      <c r="F26" s="37"/>
      <c r="G26" s="37"/>
      <c r="H26" s="37"/>
      <c r="I26" s="152"/>
      <c r="J26" s="37"/>
      <c r="K26" s="37"/>
      <c r="L26" s="62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2" customFormat="1" ht="6.96" customHeight="1">
      <c r="A27" s="37"/>
      <c r="B27" s="40"/>
      <c r="C27" s="37"/>
      <c r="D27" s="162"/>
      <c r="E27" s="162"/>
      <c r="F27" s="162"/>
      <c r="G27" s="162"/>
      <c r="H27" s="162"/>
      <c r="I27" s="163"/>
      <c r="J27" s="162"/>
      <c r="K27" s="162"/>
      <c r="L27" s="62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</row>
    <row r="28" s="2" customFormat="1" ht="25.44" customHeight="1">
      <c r="A28" s="37"/>
      <c r="B28" s="40"/>
      <c r="C28" s="37"/>
      <c r="D28" s="164" t="s">
        <v>36</v>
      </c>
      <c r="E28" s="37"/>
      <c r="F28" s="37"/>
      <c r="G28" s="37"/>
      <c r="H28" s="37"/>
      <c r="I28" s="152"/>
      <c r="J28" s="165">
        <f>ROUND(J122, 2)</f>
        <v>0</v>
      </c>
      <c r="K28" s="37"/>
      <c r="L28" s="62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0"/>
      <c r="C29" s="37"/>
      <c r="D29" s="162"/>
      <c r="E29" s="162"/>
      <c r="F29" s="162"/>
      <c r="G29" s="162"/>
      <c r="H29" s="162"/>
      <c r="I29" s="163"/>
      <c r="J29" s="162"/>
      <c r="K29" s="162"/>
      <c r="L29" s="62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14.4" customHeight="1">
      <c r="A30" s="37"/>
      <c r="B30" s="40"/>
      <c r="C30" s="37"/>
      <c r="D30" s="37"/>
      <c r="E30" s="37"/>
      <c r="F30" s="166" t="s">
        <v>38</v>
      </c>
      <c r="G30" s="37"/>
      <c r="H30" s="37"/>
      <c r="I30" s="167" t="s">
        <v>37</v>
      </c>
      <c r="J30" s="166" t="s">
        <v>39</v>
      </c>
      <c r="K30" s="37"/>
      <c r="L30" s="62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14.4" customHeight="1">
      <c r="A31" s="37"/>
      <c r="B31" s="40"/>
      <c r="C31" s="37"/>
      <c r="D31" s="168" t="s">
        <v>40</v>
      </c>
      <c r="E31" s="151" t="s">
        <v>41</v>
      </c>
      <c r="F31" s="169">
        <f>ROUND((ROUND((SUM(BE122:BE215)),  2) + SUM(BE217:BE221)), 2)</f>
        <v>0</v>
      </c>
      <c r="G31" s="37"/>
      <c r="H31" s="37"/>
      <c r="I31" s="170">
        <v>0.20000000000000001</v>
      </c>
      <c r="J31" s="169">
        <f>ROUND((ROUND(((SUM(BE122:BE215))*I31),  2) + (SUM(BE217:BE221)*I31)), 2)</f>
        <v>0</v>
      </c>
      <c r="K31" s="37"/>
      <c r="L31" s="62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0"/>
      <c r="C32" s="37"/>
      <c r="D32" s="37"/>
      <c r="E32" s="151" t="s">
        <v>42</v>
      </c>
      <c r="F32" s="169">
        <f>ROUND((ROUND((SUM(BF122:BF215)),  2) + SUM(BF217:BF221)), 2)</f>
        <v>0</v>
      </c>
      <c r="G32" s="37"/>
      <c r="H32" s="37"/>
      <c r="I32" s="170">
        <v>0.20000000000000001</v>
      </c>
      <c r="J32" s="169">
        <f>ROUND((ROUND(((SUM(BF122:BF215))*I32),  2) + (SUM(BF217:BF221)*I32)), 2)</f>
        <v>0</v>
      </c>
      <c r="K32" s="37"/>
      <c r="L32" s="62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hidden="1" s="2" customFormat="1" ht="14.4" customHeight="1">
      <c r="A33" s="37"/>
      <c r="B33" s="40"/>
      <c r="C33" s="37"/>
      <c r="D33" s="37"/>
      <c r="E33" s="151" t="s">
        <v>43</v>
      </c>
      <c r="F33" s="169">
        <f>ROUND((ROUND((SUM(BG122:BG215)),  2) + SUM(BG217:BG221)), 2)</f>
        <v>0</v>
      </c>
      <c r="G33" s="37"/>
      <c r="H33" s="37"/>
      <c r="I33" s="170">
        <v>0.20000000000000001</v>
      </c>
      <c r="J33" s="169">
        <f>0</f>
        <v>0</v>
      </c>
      <c r="K33" s="37"/>
      <c r="L33" s="62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hidden="1" s="2" customFormat="1" ht="14.4" customHeight="1">
      <c r="A34" s="37"/>
      <c r="B34" s="40"/>
      <c r="C34" s="37"/>
      <c r="D34" s="37"/>
      <c r="E34" s="151" t="s">
        <v>44</v>
      </c>
      <c r="F34" s="169">
        <f>ROUND((ROUND((SUM(BH122:BH215)),  2) + SUM(BH217:BH221)), 2)</f>
        <v>0</v>
      </c>
      <c r="G34" s="37"/>
      <c r="H34" s="37"/>
      <c r="I34" s="170">
        <v>0.20000000000000001</v>
      </c>
      <c r="J34" s="169">
        <f>0</f>
        <v>0</v>
      </c>
      <c r="K34" s="37"/>
      <c r="L34" s="62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0"/>
      <c r="C35" s="37"/>
      <c r="D35" s="37"/>
      <c r="E35" s="151" t="s">
        <v>45</v>
      </c>
      <c r="F35" s="169">
        <f>ROUND((ROUND((SUM(BI122:BI215)),  2) + SUM(BI217:BI221)), 2)</f>
        <v>0</v>
      </c>
      <c r="G35" s="37"/>
      <c r="H35" s="37"/>
      <c r="I35" s="170">
        <v>0</v>
      </c>
      <c r="J35" s="169">
        <f>0</f>
        <v>0</v>
      </c>
      <c r="K35" s="37"/>
      <c r="L35" s="62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s="2" customFormat="1" ht="6.96" customHeight="1">
      <c r="A36" s="37"/>
      <c r="B36" s="40"/>
      <c r="C36" s="37"/>
      <c r="D36" s="37"/>
      <c r="E36" s="37"/>
      <c r="F36" s="37"/>
      <c r="G36" s="37"/>
      <c r="H36" s="37"/>
      <c r="I36" s="152"/>
      <c r="J36" s="37"/>
      <c r="K36" s="37"/>
      <c r="L36" s="62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s="2" customFormat="1" ht="25.44" customHeight="1">
      <c r="A37" s="37"/>
      <c r="B37" s="40"/>
      <c r="C37" s="171"/>
      <c r="D37" s="172" t="s">
        <v>46</v>
      </c>
      <c r="E37" s="173"/>
      <c r="F37" s="173"/>
      <c r="G37" s="174" t="s">
        <v>47</v>
      </c>
      <c r="H37" s="175" t="s">
        <v>48</v>
      </c>
      <c r="I37" s="176"/>
      <c r="J37" s="177">
        <f>SUM(J28:J35)</f>
        <v>0</v>
      </c>
      <c r="K37" s="178"/>
      <c r="L37" s="62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14.4" customHeight="1">
      <c r="A38" s="37"/>
      <c r="B38" s="40"/>
      <c r="C38" s="37"/>
      <c r="D38" s="37"/>
      <c r="E38" s="37"/>
      <c r="F38" s="37"/>
      <c r="G38" s="37"/>
      <c r="H38" s="37"/>
      <c r="I38" s="152"/>
      <c r="J38" s="37"/>
      <c r="K38" s="37"/>
      <c r="L38" s="62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1" customFormat="1" ht="14.4" customHeight="1">
      <c r="B39" s="17"/>
      <c r="I39" s="145"/>
      <c r="L39" s="17"/>
    </row>
    <row r="40" s="1" customFormat="1" ht="14.4" customHeight="1">
      <c r="B40" s="17"/>
      <c r="I40" s="145"/>
      <c r="L40" s="17"/>
    </row>
    <row r="41" s="1" customFormat="1" ht="14.4" customHeight="1">
      <c r="B41" s="17"/>
      <c r="I41" s="145"/>
      <c r="L41" s="17"/>
    </row>
    <row r="42" s="1" customFormat="1" ht="14.4" customHeight="1">
      <c r="B42" s="17"/>
      <c r="I42" s="145"/>
      <c r="L42" s="17"/>
    </row>
    <row r="43" s="1" customFormat="1" ht="14.4" customHeight="1">
      <c r="B43" s="17"/>
      <c r="I43" s="145"/>
      <c r="L43" s="17"/>
    </row>
    <row r="44" s="1" customFormat="1" ht="14.4" customHeight="1">
      <c r="B44" s="17"/>
      <c r="I44" s="145"/>
      <c r="L44" s="17"/>
    </row>
    <row r="45" s="1" customFormat="1" ht="14.4" customHeight="1">
      <c r="B45" s="17"/>
      <c r="I45" s="145"/>
      <c r="L45" s="17"/>
    </row>
    <row r="46" s="1" customFormat="1" ht="14.4" customHeight="1">
      <c r="B46" s="17"/>
      <c r="I46" s="145"/>
      <c r="L46" s="17"/>
    </row>
    <row r="47" s="1" customFormat="1" ht="14.4" customHeight="1">
      <c r="B47" s="17"/>
      <c r="I47" s="145"/>
      <c r="L47" s="17"/>
    </row>
    <row r="48" s="1" customFormat="1" ht="14.4" customHeight="1">
      <c r="B48" s="17"/>
      <c r="I48" s="145"/>
      <c r="L48" s="17"/>
    </row>
    <row r="49" s="1" customFormat="1" ht="14.4" customHeight="1">
      <c r="B49" s="17"/>
      <c r="I49" s="145"/>
      <c r="L49" s="17"/>
    </row>
    <row r="50" s="2" customFormat="1" ht="14.4" customHeight="1">
      <c r="B50" s="62"/>
      <c r="D50" s="179" t="s">
        <v>49</v>
      </c>
      <c r="E50" s="180"/>
      <c r="F50" s="180"/>
      <c r="G50" s="179" t="s">
        <v>50</v>
      </c>
      <c r="H50" s="180"/>
      <c r="I50" s="181"/>
      <c r="J50" s="180"/>
      <c r="K50" s="180"/>
      <c r="L50" s="62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7"/>
      <c r="B61" s="40"/>
      <c r="C61" s="37"/>
      <c r="D61" s="182" t="s">
        <v>51</v>
      </c>
      <c r="E61" s="183"/>
      <c r="F61" s="184" t="s">
        <v>52</v>
      </c>
      <c r="G61" s="182" t="s">
        <v>51</v>
      </c>
      <c r="H61" s="183"/>
      <c r="I61" s="185"/>
      <c r="J61" s="186" t="s">
        <v>52</v>
      </c>
      <c r="K61" s="183"/>
      <c r="L61" s="62"/>
      <c r="S61" s="37"/>
      <c r="T61" s="37"/>
      <c r="U61" s="37"/>
      <c r="V61" s="37"/>
      <c r="W61" s="37"/>
      <c r="X61" s="37"/>
      <c r="Y61" s="37"/>
      <c r="Z61" s="37"/>
      <c r="AA61" s="37"/>
      <c r="AB61" s="37"/>
      <c r="AC61" s="37"/>
      <c r="AD61" s="37"/>
      <c r="AE61" s="37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7"/>
      <c r="B65" s="40"/>
      <c r="C65" s="37"/>
      <c r="D65" s="179" t="s">
        <v>53</v>
      </c>
      <c r="E65" s="187"/>
      <c r="F65" s="187"/>
      <c r="G65" s="179" t="s">
        <v>54</v>
      </c>
      <c r="H65" s="187"/>
      <c r="I65" s="188"/>
      <c r="J65" s="187"/>
      <c r="K65" s="187"/>
      <c r="L65" s="62"/>
      <c r="S65" s="37"/>
      <c r="T65" s="37"/>
      <c r="U65" s="37"/>
      <c r="V65" s="37"/>
      <c r="W65" s="37"/>
      <c r="X65" s="37"/>
      <c r="Y65" s="37"/>
      <c r="Z65" s="37"/>
      <c r="AA65" s="37"/>
      <c r="AB65" s="37"/>
      <c r="AC65" s="37"/>
      <c r="AD65" s="37"/>
      <c r="AE65" s="37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7"/>
      <c r="B76" s="40"/>
      <c r="C76" s="37"/>
      <c r="D76" s="182" t="s">
        <v>51</v>
      </c>
      <c r="E76" s="183"/>
      <c r="F76" s="184" t="s">
        <v>52</v>
      </c>
      <c r="G76" s="182" t="s">
        <v>51</v>
      </c>
      <c r="H76" s="183"/>
      <c r="I76" s="185"/>
      <c r="J76" s="186" t="s">
        <v>52</v>
      </c>
      <c r="K76" s="183"/>
      <c r="L76" s="62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4.4" customHeight="1">
      <c r="A77" s="37"/>
      <c r="B77" s="189"/>
      <c r="C77" s="190"/>
      <c r="D77" s="190"/>
      <c r="E77" s="190"/>
      <c r="F77" s="190"/>
      <c r="G77" s="190"/>
      <c r="H77" s="190"/>
      <c r="I77" s="191"/>
      <c r="J77" s="190"/>
      <c r="K77" s="190"/>
      <c r="L77" s="62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81" s="2" customFormat="1" ht="6.96" customHeight="1">
      <c r="A81" s="37"/>
      <c r="B81" s="192"/>
      <c r="C81" s="193"/>
      <c r="D81" s="193"/>
      <c r="E81" s="193"/>
      <c r="F81" s="193"/>
      <c r="G81" s="193"/>
      <c r="H81" s="193"/>
      <c r="I81" s="194"/>
      <c r="J81" s="193"/>
      <c r="K81" s="193"/>
      <c r="L81" s="62"/>
      <c r="S81" s="37"/>
      <c r="T81" s="37"/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</row>
    <row r="82" s="2" customFormat="1" ht="24.96" customHeight="1">
      <c r="A82" s="37"/>
      <c r="B82" s="38"/>
      <c r="C82" s="20" t="s">
        <v>93</v>
      </c>
      <c r="D82" s="39"/>
      <c r="E82" s="39"/>
      <c r="F82" s="39"/>
      <c r="G82" s="39"/>
      <c r="H82" s="39"/>
      <c r="I82" s="152"/>
      <c r="J82" s="39"/>
      <c r="K82" s="39"/>
      <c r="L82" s="62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</row>
    <row r="83" s="2" customFormat="1" ht="6.96" customHeight="1">
      <c r="A83" s="37"/>
      <c r="B83" s="38"/>
      <c r="C83" s="39"/>
      <c r="D83" s="39"/>
      <c r="E83" s="39"/>
      <c r="F83" s="39"/>
      <c r="G83" s="39"/>
      <c r="H83" s="39"/>
      <c r="I83" s="152"/>
      <c r="J83" s="39"/>
      <c r="K83" s="39"/>
      <c r="L83" s="62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</row>
    <row r="84" s="2" customFormat="1" ht="12" customHeight="1">
      <c r="A84" s="37"/>
      <c r="B84" s="38"/>
      <c r="C84" s="29" t="s">
        <v>14</v>
      </c>
      <c r="D84" s="39"/>
      <c r="E84" s="39"/>
      <c r="F84" s="39"/>
      <c r="G84" s="39"/>
      <c r="H84" s="39"/>
      <c r="I84" s="152"/>
      <c r="J84" s="39"/>
      <c r="K84" s="39"/>
      <c r="L84" s="62"/>
      <c r="S84" s="37"/>
      <c r="T84" s="37"/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</row>
    <row r="85" s="2" customFormat="1" ht="16.5" customHeight="1">
      <c r="A85" s="37"/>
      <c r="B85" s="38"/>
      <c r="C85" s="39"/>
      <c r="D85" s="39"/>
      <c r="E85" s="75" t="str">
        <f>E7</f>
        <v>IBV pod Červenou skalou - Fiľakovo, Rozšírenie verejného vodovodu</v>
      </c>
      <c r="F85" s="39"/>
      <c r="G85" s="39"/>
      <c r="H85" s="39"/>
      <c r="I85" s="152"/>
      <c r="J85" s="39"/>
      <c r="K85" s="39"/>
      <c r="L85" s="62"/>
      <c r="S85" s="37"/>
      <c r="T85" s="37"/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</row>
    <row r="86" s="2" customFormat="1" ht="6.96" customHeight="1">
      <c r="A86" s="37"/>
      <c r="B86" s="38"/>
      <c r="C86" s="39"/>
      <c r="D86" s="39"/>
      <c r="E86" s="39"/>
      <c r="F86" s="39"/>
      <c r="G86" s="39"/>
      <c r="H86" s="39"/>
      <c r="I86" s="152"/>
      <c r="J86" s="39"/>
      <c r="K86" s="39"/>
      <c r="L86" s="62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</row>
    <row r="87" s="2" customFormat="1" ht="12" customHeight="1">
      <c r="A87" s="37"/>
      <c r="B87" s="38"/>
      <c r="C87" s="29" t="s">
        <v>18</v>
      </c>
      <c r="D87" s="39"/>
      <c r="E87" s="39"/>
      <c r="F87" s="24" t="str">
        <f>F10</f>
        <v>Fiľakovo</v>
      </c>
      <c r="G87" s="39"/>
      <c r="H87" s="39"/>
      <c r="I87" s="155" t="s">
        <v>20</v>
      </c>
      <c r="J87" s="78" t="str">
        <f>IF(J10="","",J10)</f>
        <v>11.3.2020</v>
      </c>
      <c r="K87" s="39"/>
      <c r="L87" s="62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</row>
    <row r="88" s="2" customFormat="1" ht="6.96" customHeight="1">
      <c r="A88" s="37"/>
      <c r="B88" s="38"/>
      <c r="C88" s="39"/>
      <c r="D88" s="39"/>
      <c r="E88" s="39"/>
      <c r="F88" s="39"/>
      <c r="G88" s="39"/>
      <c r="H88" s="39"/>
      <c r="I88" s="152"/>
      <c r="J88" s="39"/>
      <c r="K88" s="39"/>
      <c r="L88" s="62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</row>
    <row r="89" s="2" customFormat="1" ht="15.15" customHeight="1">
      <c r="A89" s="37"/>
      <c r="B89" s="38"/>
      <c r="C89" s="29" t="s">
        <v>22</v>
      </c>
      <c r="D89" s="39"/>
      <c r="E89" s="39"/>
      <c r="F89" s="24" t="str">
        <f>E13</f>
        <v>MsÚ Fiľakovo</v>
      </c>
      <c r="G89" s="39"/>
      <c r="H89" s="39"/>
      <c r="I89" s="155" t="s">
        <v>28</v>
      </c>
      <c r="J89" s="33" t="str">
        <f>E19</f>
        <v>Ing.P.Molnár</v>
      </c>
      <c r="K89" s="39"/>
      <c r="L89" s="62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</row>
    <row r="90" s="2" customFormat="1" ht="15.15" customHeight="1">
      <c r="A90" s="37"/>
      <c r="B90" s="38"/>
      <c r="C90" s="29" t="s">
        <v>26</v>
      </c>
      <c r="D90" s="39"/>
      <c r="E90" s="39"/>
      <c r="F90" s="24" t="str">
        <f>IF(E16="","",E16)</f>
        <v>Vyplň údaj</v>
      </c>
      <c r="G90" s="39"/>
      <c r="H90" s="39"/>
      <c r="I90" s="155" t="s">
        <v>32</v>
      </c>
      <c r="J90" s="33" t="str">
        <f>E22</f>
        <v>Ing.P.Molnár</v>
      </c>
      <c r="K90" s="39"/>
      <c r="L90" s="62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  <row r="91" s="2" customFormat="1" ht="10.32" customHeight="1">
      <c r="A91" s="37"/>
      <c r="B91" s="38"/>
      <c r="C91" s="39"/>
      <c r="D91" s="39"/>
      <c r="E91" s="39"/>
      <c r="F91" s="39"/>
      <c r="G91" s="39"/>
      <c r="H91" s="39"/>
      <c r="I91" s="152"/>
      <c r="J91" s="39"/>
      <c r="K91" s="39"/>
      <c r="L91" s="62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  <row r="92" s="2" customFormat="1" ht="29.28" customHeight="1">
      <c r="A92" s="37"/>
      <c r="B92" s="38"/>
      <c r="C92" s="195" t="s">
        <v>94</v>
      </c>
      <c r="D92" s="143"/>
      <c r="E92" s="143"/>
      <c r="F92" s="143"/>
      <c r="G92" s="143"/>
      <c r="H92" s="143"/>
      <c r="I92" s="196"/>
      <c r="J92" s="197" t="s">
        <v>95</v>
      </c>
      <c r="K92" s="143"/>
      <c r="L92" s="62"/>
      <c r="S92" s="37"/>
      <c r="T92" s="37"/>
      <c r="U92" s="37"/>
      <c r="V92" s="37"/>
      <c r="W92" s="37"/>
      <c r="X92" s="37"/>
      <c r="Y92" s="37"/>
      <c r="Z92" s="37"/>
      <c r="AA92" s="37"/>
      <c r="AB92" s="37"/>
      <c r="AC92" s="37"/>
      <c r="AD92" s="37"/>
      <c r="AE92" s="37"/>
    </row>
    <row r="93" s="2" customFormat="1" ht="10.32" customHeight="1">
      <c r="A93" s="37"/>
      <c r="B93" s="38"/>
      <c r="C93" s="39"/>
      <c r="D93" s="39"/>
      <c r="E93" s="39"/>
      <c r="F93" s="39"/>
      <c r="G93" s="39"/>
      <c r="H93" s="39"/>
      <c r="I93" s="152"/>
      <c r="J93" s="39"/>
      <c r="K93" s="39"/>
      <c r="L93" s="62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</row>
    <row r="94" s="2" customFormat="1" ht="22.8" customHeight="1">
      <c r="A94" s="37"/>
      <c r="B94" s="38"/>
      <c r="C94" s="198" t="s">
        <v>96</v>
      </c>
      <c r="D94" s="39"/>
      <c r="E94" s="39"/>
      <c r="F94" s="39"/>
      <c r="G94" s="39"/>
      <c r="H94" s="39"/>
      <c r="I94" s="152"/>
      <c r="J94" s="109">
        <f>J122</f>
        <v>0</v>
      </c>
      <c r="K94" s="39"/>
      <c r="L94" s="62"/>
      <c r="S94" s="37"/>
      <c r="T94" s="37"/>
      <c r="U94" s="37"/>
      <c r="V94" s="37"/>
      <c r="W94" s="37"/>
      <c r="X94" s="37"/>
      <c r="Y94" s="37"/>
      <c r="Z94" s="37"/>
      <c r="AA94" s="37"/>
      <c r="AB94" s="37"/>
      <c r="AC94" s="37"/>
      <c r="AD94" s="37"/>
      <c r="AE94" s="37"/>
      <c r="AU94" s="14" t="s">
        <v>97</v>
      </c>
    </row>
    <row r="95" s="9" customFormat="1" ht="24.96" customHeight="1">
      <c r="A95" s="9"/>
      <c r="B95" s="199"/>
      <c r="C95" s="200"/>
      <c r="D95" s="201" t="s">
        <v>98</v>
      </c>
      <c r="E95" s="202"/>
      <c r="F95" s="202"/>
      <c r="G95" s="202"/>
      <c r="H95" s="202"/>
      <c r="I95" s="203"/>
      <c r="J95" s="204">
        <f>J123</f>
        <v>0</v>
      </c>
      <c r="K95" s="200"/>
      <c r="L95" s="205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206"/>
      <c r="C96" s="207"/>
      <c r="D96" s="208" t="s">
        <v>99</v>
      </c>
      <c r="E96" s="209"/>
      <c r="F96" s="209"/>
      <c r="G96" s="209"/>
      <c r="H96" s="209"/>
      <c r="I96" s="210"/>
      <c r="J96" s="211">
        <f>J124</f>
        <v>0</v>
      </c>
      <c r="K96" s="207"/>
      <c r="L96" s="212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206"/>
      <c r="C97" s="207"/>
      <c r="D97" s="208" t="s">
        <v>100</v>
      </c>
      <c r="E97" s="209"/>
      <c r="F97" s="209"/>
      <c r="G97" s="209"/>
      <c r="H97" s="209"/>
      <c r="I97" s="210"/>
      <c r="J97" s="211">
        <f>J142</f>
        <v>0</v>
      </c>
      <c r="K97" s="207"/>
      <c r="L97" s="212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10" customFormat="1" ht="19.92" customHeight="1">
      <c r="A98" s="10"/>
      <c r="B98" s="206"/>
      <c r="C98" s="207"/>
      <c r="D98" s="208" t="s">
        <v>101</v>
      </c>
      <c r="E98" s="209"/>
      <c r="F98" s="209"/>
      <c r="G98" s="209"/>
      <c r="H98" s="209"/>
      <c r="I98" s="210"/>
      <c r="J98" s="211">
        <f>J144</f>
        <v>0</v>
      </c>
      <c r="K98" s="207"/>
      <c r="L98" s="212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206"/>
      <c r="C99" s="207"/>
      <c r="D99" s="208" t="s">
        <v>102</v>
      </c>
      <c r="E99" s="209"/>
      <c r="F99" s="209"/>
      <c r="G99" s="209"/>
      <c r="H99" s="209"/>
      <c r="I99" s="210"/>
      <c r="J99" s="211">
        <f>J154</f>
        <v>0</v>
      </c>
      <c r="K99" s="207"/>
      <c r="L99" s="212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206"/>
      <c r="C100" s="207"/>
      <c r="D100" s="208" t="s">
        <v>103</v>
      </c>
      <c r="E100" s="209"/>
      <c r="F100" s="209"/>
      <c r="G100" s="209"/>
      <c r="H100" s="209"/>
      <c r="I100" s="210"/>
      <c r="J100" s="211">
        <f>J162</f>
        <v>0</v>
      </c>
      <c r="K100" s="207"/>
      <c r="L100" s="212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206"/>
      <c r="C101" s="207"/>
      <c r="D101" s="208" t="s">
        <v>104</v>
      </c>
      <c r="E101" s="209"/>
      <c r="F101" s="209"/>
      <c r="G101" s="209"/>
      <c r="H101" s="209"/>
      <c r="I101" s="210"/>
      <c r="J101" s="211">
        <f>J205</f>
        <v>0</v>
      </c>
      <c r="K101" s="207"/>
      <c r="L101" s="212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206"/>
      <c r="C102" s="207"/>
      <c r="D102" s="208" t="s">
        <v>105</v>
      </c>
      <c r="E102" s="209"/>
      <c r="F102" s="209"/>
      <c r="G102" s="209"/>
      <c r="H102" s="209"/>
      <c r="I102" s="210"/>
      <c r="J102" s="211">
        <f>J208</f>
        <v>0</v>
      </c>
      <c r="K102" s="207"/>
      <c r="L102" s="212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9" customFormat="1" ht="24.96" customHeight="1">
      <c r="A103" s="9"/>
      <c r="B103" s="199"/>
      <c r="C103" s="200"/>
      <c r="D103" s="201" t="s">
        <v>106</v>
      </c>
      <c r="E103" s="202"/>
      <c r="F103" s="202"/>
      <c r="G103" s="202"/>
      <c r="H103" s="202"/>
      <c r="I103" s="203"/>
      <c r="J103" s="204">
        <f>J210</f>
        <v>0</v>
      </c>
      <c r="K103" s="200"/>
      <c r="L103" s="205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9" customFormat="1" ht="21.84" customHeight="1">
      <c r="A104" s="9"/>
      <c r="B104" s="199"/>
      <c r="C104" s="200"/>
      <c r="D104" s="213" t="s">
        <v>107</v>
      </c>
      <c r="E104" s="200"/>
      <c r="F104" s="200"/>
      <c r="G104" s="200"/>
      <c r="H104" s="200"/>
      <c r="I104" s="214"/>
      <c r="J104" s="215">
        <f>J216</f>
        <v>0</v>
      </c>
      <c r="K104" s="200"/>
      <c r="L104" s="205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</row>
    <row r="105" s="2" customFormat="1" ht="21.84" customHeight="1">
      <c r="A105" s="37"/>
      <c r="B105" s="38"/>
      <c r="C105" s="39"/>
      <c r="D105" s="39"/>
      <c r="E105" s="39"/>
      <c r="F105" s="39"/>
      <c r="G105" s="39"/>
      <c r="H105" s="39"/>
      <c r="I105" s="152"/>
      <c r="J105" s="39"/>
      <c r="K105" s="39"/>
      <c r="L105" s="62"/>
      <c r="S105" s="37"/>
      <c r="T105" s="37"/>
      <c r="U105" s="37"/>
      <c r="V105" s="37"/>
      <c r="W105" s="37"/>
      <c r="X105" s="37"/>
      <c r="Y105" s="37"/>
      <c r="Z105" s="37"/>
      <c r="AA105" s="37"/>
      <c r="AB105" s="37"/>
      <c r="AC105" s="37"/>
      <c r="AD105" s="37"/>
      <c r="AE105" s="37"/>
    </row>
    <row r="106" s="2" customFormat="1" ht="6.96" customHeight="1">
      <c r="A106" s="37"/>
      <c r="B106" s="65"/>
      <c r="C106" s="66"/>
      <c r="D106" s="66"/>
      <c r="E106" s="66"/>
      <c r="F106" s="66"/>
      <c r="G106" s="66"/>
      <c r="H106" s="66"/>
      <c r="I106" s="191"/>
      <c r="J106" s="66"/>
      <c r="K106" s="66"/>
      <c r="L106" s="62"/>
      <c r="S106" s="37"/>
      <c r="T106" s="37"/>
      <c r="U106" s="37"/>
      <c r="V106" s="37"/>
      <c r="W106" s="37"/>
      <c r="X106" s="37"/>
      <c r="Y106" s="37"/>
      <c r="Z106" s="37"/>
      <c r="AA106" s="37"/>
      <c r="AB106" s="37"/>
      <c r="AC106" s="37"/>
      <c r="AD106" s="37"/>
      <c r="AE106" s="37"/>
    </row>
    <row r="110" s="2" customFormat="1" ht="6.96" customHeight="1">
      <c r="A110" s="37"/>
      <c r="B110" s="67"/>
      <c r="C110" s="68"/>
      <c r="D110" s="68"/>
      <c r="E110" s="68"/>
      <c r="F110" s="68"/>
      <c r="G110" s="68"/>
      <c r="H110" s="68"/>
      <c r="I110" s="194"/>
      <c r="J110" s="68"/>
      <c r="K110" s="68"/>
      <c r="L110" s="62"/>
      <c r="S110" s="37"/>
      <c r="T110" s="37"/>
      <c r="U110" s="37"/>
      <c r="V110" s="37"/>
      <c r="W110" s="37"/>
      <c r="X110" s="37"/>
      <c r="Y110" s="37"/>
      <c r="Z110" s="37"/>
      <c r="AA110" s="37"/>
      <c r="AB110" s="37"/>
      <c r="AC110" s="37"/>
      <c r="AD110" s="37"/>
      <c r="AE110" s="37"/>
    </row>
    <row r="111" s="2" customFormat="1" ht="24.96" customHeight="1">
      <c r="A111" s="37"/>
      <c r="B111" s="38"/>
      <c r="C111" s="20" t="s">
        <v>108</v>
      </c>
      <c r="D111" s="39"/>
      <c r="E111" s="39"/>
      <c r="F111" s="39"/>
      <c r="G111" s="39"/>
      <c r="H111" s="39"/>
      <c r="I111" s="152"/>
      <c r="J111" s="39"/>
      <c r="K111" s="39"/>
      <c r="L111" s="62"/>
      <c r="S111" s="37"/>
      <c r="T111" s="37"/>
      <c r="U111" s="37"/>
      <c r="V111" s="37"/>
      <c r="W111" s="37"/>
      <c r="X111" s="37"/>
      <c r="Y111" s="37"/>
      <c r="Z111" s="37"/>
      <c r="AA111" s="37"/>
      <c r="AB111" s="37"/>
      <c r="AC111" s="37"/>
      <c r="AD111" s="37"/>
      <c r="AE111" s="37"/>
    </row>
    <row r="112" s="2" customFormat="1" ht="6.96" customHeight="1">
      <c r="A112" s="37"/>
      <c r="B112" s="38"/>
      <c r="C112" s="39"/>
      <c r="D112" s="39"/>
      <c r="E112" s="39"/>
      <c r="F112" s="39"/>
      <c r="G112" s="39"/>
      <c r="H112" s="39"/>
      <c r="I112" s="152"/>
      <c r="J112" s="39"/>
      <c r="K112" s="39"/>
      <c r="L112" s="62"/>
      <c r="S112" s="37"/>
      <c r="T112" s="37"/>
      <c r="U112" s="37"/>
      <c r="V112" s="37"/>
      <c r="W112" s="37"/>
      <c r="X112" s="37"/>
      <c r="Y112" s="37"/>
      <c r="Z112" s="37"/>
      <c r="AA112" s="37"/>
      <c r="AB112" s="37"/>
      <c r="AC112" s="37"/>
      <c r="AD112" s="37"/>
      <c r="AE112" s="37"/>
    </row>
    <row r="113" s="2" customFormat="1" ht="12" customHeight="1">
      <c r="A113" s="37"/>
      <c r="B113" s="38"/>
      <c r="C113" s="29" t="s">
        <v>14</v>
      </c>
      <c r="D113" s="39"/>
      <c r="E113" s="39"/>
      <c r="F113" s="39"/>
      <c r="G113" s="39"/>
      <c r="H113" s="39"/>
      <c r="I113" s="152"/>
      <c r="J113" s="39"/>
      <c r="K113" s="39"/>
      <c r="L113" s="62"/>
      <c r="S113" s="37"/>
      <c r="T113" s="37"/>
      <c r="U113" s="37"/>
      <c r="V113" s="37"/>
      <c r="W113" s="37"/>
      <c r="X113" s="37"/>
      <c r="Y113" s="37"/>
      <c r="Z113" s="37"/>
      <c r="AA113" s="37"/>
      <c r="AB113" s="37"/>
      <c r="AC113" s="37"/>
      <c r="AD113" s="37"/>
      <c r="AE113" s="37"/>
    </row>
    <row r="114" s="2" customFormat="1" ht="16.5" customHeight="1">
      <c r="A114" s="37"/>
      <c r="B114" s="38"/>
      <c r="C114" s="39"/>
      <c r="D114" s="39"/>
      <c r="E114" s="75" t="str">
        <f>E7</f>
        <v>IBV pod Červenou skalou - Fiľakovo, Rozšírenie verejného vodovodu</v>
      </c>
      <c r="F114" s="39"/>
      <c r="G114" s="39"/>
      <c r="H114" s="39"/>
      <c r="I114" s="152"/>
      <c r="J114" s="39"/>
      <c r="K114" s="39"/>
      <c r="L114" s="62"/>
      <c r="S114" s="37"/>
      <c r="T114" s="37"/>
      <c r="U114" s="37"/>
      <c r="V114" s="37"/>
      <c r="W114" s="37"/>
      <c r="X114" s="37"/>
      <c r="Y114" s="37"/>
      <c r="Z114" s="37"/>
      <c r="AA114" s="37"/>
      <c r="AB114" s="37"/>
      <c r="AC114" s="37"/>
      <c r="AD114" s="37"/>
      <c r="AE114" s="37"/>
    </row>
    <row r="115" s="2" customFormat="1" ht="6.96" customHeight="1">
      <c r="A115" s="37"/>
      <c r="B115" s="38"/>
      <c r="C115" s="39"/>
      <c r="D115" s="39"/>
      <c r="E115" s="39"/>
      <c r="F115" s="39"/>
      <c r="G115" s="39"/>
      <c r="H115" s="39"/>
      <c r="I115" s="152"/>
      <c r="J115" s="39"/>
      <c r="K115" s="39"/>
      <c r="L115" s="62"/>
      <c r="S115" s="37"/>
      <c r="T115" s="37"/>
      <c r="U115" s="37"/>
      <c r="V115" s="37"/>
      <c r="W115" s="37"/>
      <c r="X115" s="37"/>
      <c r="Y115" s="37"/>
      <c r="Z115" s="37"/>
      <c r="AA115" s="37"/>
      <c r="AB115" s="37"/>
      <c r="AC115" s="37"/>
      <c r="AD115" s="37"/>
      <c r="AE115" s="37"/>
    </row>
    <row r="116" s="2" customFormat="1" ht="12" customHeight="1">
      <c r="A116" s="37"/>
      <c r="B116" s="38"/>
      <c r="C116" s="29" t="s">
        <v>18</v>
      </c>
      <c r="D116" s="39"/>
      <c r="E116" s="39"/>
      <c r="F116" s="24" t="str">
        <f>F10</f>
        <v>Fiľakovo</v>
      </c>
      <c r="G116" s="39"/>
      <c r="H116" s="39"/>
      <c r="I116" s="155" t="s">
        <v>20</v>
      </c>
      <c r="J116" s="78" t="str">
        <f>IF(J10="","",J10)</f>
        <v>11.3.2020</v>
      </c>
      <c r="K116" s="39"/>
      <c r="L116" s="62"/>
      <c r="S116" s="37"/>
      <c r="T116" s="37"/>
      <c r="U116" s="37"/>
      <c r="V116" s="37"/>
      <c r="W116" s="37"/>
      <c r="X116" s="37"/>
      <c r="Y116" s="37"/>
      <c r="Z116" s="37"/>
      <c r="AA116" s="37"/>
      <c r="AB116" s="37"/>
      <c r="AC116" s="37"/>
      <c r="AD116" s="37"/>
      <c r="AE116" s="37"/>
    </row>
    <row r="117" s="2" customFormat="1" ht="6.96" customHeight="1">
      <c r="A117" s="37"/>
      <c r="B117" s="38"/>
      <c r="C117" s="39"/>
      <c r="D117" s="39"/>
      <c r="E117" s="39"/>
      <c r="F117" s="39"/>
      <c r="G117" s="39"/>
      <c r="H117" s="39"/>
      <c r="I117" s="152"/>
      <c r="J117" s="39"/>
      <c r="K117" s="39"/>
      <c r="L117" s="62"/>
      <c r="S117" s="37"/>
      <c r="T117" s="37"/>
      <c r="U117" s="37"/>
      <c r="V117" s="37"/>
      <c r="W117" s="37"/>
      <c r="X117" s="37"/>
      <c r="Y117" s="37"/>
      <c r="Z117" s="37"/>
      <c r="AA117" s="37"/>
      <c r="AB117" s="37"/>
      <c r="AC117" s="37"/>
      <c r="AD117" s="37"/>
      <c r="AE117" s="37"/>
    </row>
    <row r="118" s="2" customFormat="1" ht="15.15" customHeight="1">
      <c r="A118" s="37"/>
      <c r="B118" s="38"/>
      <c r="C118" s="29" t="s">
        <v>22</v>
      </c>
      <c r="D118" s="39"/>
      <c r="E118" s="39"/>
      <c r="F118" s="24" t="str">
        <f>E13</f>
        <v>MsÚ Fiľakovo</v>
      </c>
      <c r="G118" s="39"/>
      <c r="H118" s="39"/>
      <c r="I118" s="155" t="s">
        <v>28</v>
      </c>
      <c r="J118" s="33" t="str">
        <f>E19</f>
        <v>Ing.P.Molnár</v>
      </c>
      <c r="K118" s="39"/>
      <c r="L118" s="62"/>
      <c r="S118" s="37"/>
      <c r="T118" s="37"/>
      <c r="U118" s="37"/>
      <c r="V118" s="37"/>
      <c r="W118" s="37"/>
      <c r="X118" s="37"/>
      <c r="Y118" s="37"/>
      <c r="Z118" s="37"/>
      <c r="AA118" s="37"/>
      <c r="AB118" s="37"/>
      <c r="AC118" s="37"/>
      <c r="AD118" s="37"/>
      <c r="AE118" s="37"/>
    </row>
    <row r="119" s="2" customFormat="1" ht="15.15" customHeight="1">
      <c r="A119" s="37"/>
      <c r="B119" s="38"/>
      <c r="C119" s="29" t="s">
        <v>26</v>
      </c>
      <c r="D119" s="39"/>
      <c r="E119" s="39"/>
      <c r="F119" s="24" t="str">
        <f>IF(E16="","",E16)</f>
        <v>Vyplň údaj</v>
      </c>
      <c r="G119" s="39"/>
      <c r="H119" s="39"/>
      <c r="I119" s="155" t="s">
        <v>32</v>
      </c>
      <c r="J119" s="33" t="str">
        <f>E22</f>
        <v>Ing.P.Molnár</v>
      </c>
      <c r="K119" s="39"/>
      <c r="L119" s="62"/>
      <c r="S119" s="37"/>
      <c r="T119" s="37"/>
      <c r="U119" s="37"/>
      <c r="V119" s="37"/>
      <c r="W119" s="37"/>
      <c r="X119" s="37"/>
      <c r="Y119" s="37"/>
      <c r="Z119" s="37"/>
      <c r="AA119" s="37"/>
      <c r="AB119" s="37"/>
      <c r="AC119" s="37"/>
      <c r="AD119" s="37"/>
      <c r="AE119" s="37"/>
    </row>
    <row r="120" s="2" customFormat="1" ht="10.32" customHeight="1">
      <c r="A120" s="37"/>
      <c r="B120" s="38"/>
      <c r="C120" s="39"/>
      <c r="D120" s="39"/>
      <c r="E120" s="39"/>
      <c r="F120" s="39"/>
      <c r="G120" s="39"/>
      <c r="H120" s="39"/>
      <c r="I120" s="152"/>
      <c r="J120" s="39"/>
      <c r="K120" s="39"/>
      <c r="L120" s="62"/>
      <c r="S120" s="37"/>
      <c r="T120" s="37"/>
      <c r="U120" s="37"/>
      <c r="V120" s="37"/>
      <c r="W120" s="37"/>
      <c r="X120" s="37"/>
      <c r="Y120" s="37"/>
      <c r="Z120" s="37"/>
      <c r="AA120" s="37"/>
      <c r="AB120" s="37"/>
      <c r="AC120" s="37"/>
      <c r="AD120" s="37"/>
      <c r="AE120" s="37"/>
    </row>
    <row r="121" s="11" customFormat="1" ht="29.28" customHeight="1">
      <c r="A121" s="216"/>
      <c r="B121" s="217"/>
      <c r="C121" s="218" t="s">
        <v>109</v>
      </c>
      <c r="D121" s="219" t="s">
        <v>61</v>
      </c>
      <c r="E121" s="219" t="s">
        <v>57</v>
      </c>
      <c r="F121" s="219" t="s">
        <v>58</v>
      </c>
      <c r="G121" s="219" t="s">
        <v>110</v>
      </c>
      <c r="H121" s="219" t="s">
        <v>111</v>
      </c>
      <c r="I121" s="220" t="s">
        <v>112</v>
      </c>
      <c r="J121" s="221" t="s">
        <v>95</v>
      </c>
      <c r="K121" s="222" t="s">
        <v>113</v>
      </c>
      <c r="L121" s="223"/>
      <c r="M121" s="99" t="s">
        <v>1</v>
      </c>
      <c r="N121" s="100" t="s">
        <v>40</v>
      </c>
      <c r="O121" s="100" t="s">
        <v>114</v>
      </c>
      <c r="P121" s="100" t="s">
        <v>115</v>
      </c>
      <c r="Q121" s="100" t="s">
        <v>116</v>
      </c>
      <c r="R121" s="100" t="s">
        <v>117</v>
      </c>
      <c r="S121" s="100" t="s">
        <v>118</v>
      </c>
      <c r="T121" s="101" t="s">
        <v>119</v>
      </c>
      <c r="U121" s="216"/>
      <c r="V121" s="216"/>
      <c r="W121" s="216"/>
      <c r="X121" s="216"/>
      <c r="Y121" s="216"/>
      <c r="Z121" s="216"/>
      <c r="AA121" s="216"/>
      <c r="AB121" s="216"/>
      <c r="AC121" s="216"/>
      <c r="AD121" s="216"/>
      <c r="AE121" s="216"/>
    </row>
    <row r="122" s="2" customFormat="1" ht="22.8" customHeight="1">
      <c r="A122" s="37"/>
      <c r="B122" s="38"/>
      <c r="C122" s="106" t="s">
        <v>96</v>
      </c>
      <c r="D122" s="39"/>
      <c r="E122" s="39"/>
      <c r="F122" s="39"/>
      <c r="G122" s="39"/>
      <c r="H122" s="39"/>
      <c r="I122" s="152"/>
      <c r="J122" s="224">
        <f>BK122</f>
        <v>0</v>
      </c>
      <c r="K122" s="39"/>
      <c r="L122" s="40"/>
      <c r="M122" s="102"/>
      <c r="N122" s="225"/>
      <c r="O122" s="103"/>
      <c r="P122" s="226">
        <f>P123+P210+P216</f>
        <v>0</v>
      </c>
      <c r="Q122" s="103"/>
      <c r="R122" s="226">
        <f>R123+R210+R216</f>
        <v>144.08012499999998</v>
      </c>
      <c r="S122" s="103"/>
      <c r="T122" s="227">
        <f>T123+T210+T216</f>
        <v>0</v>
      </c>
      <c r="U122" s="37"/>
      <c r="V122" s="37"/>
      <c r="W122" s="37"/>
      <c r="X122" s="37"/>
      <c r="Y122" s="37"/>
      <c r="Z122" s="37"/>
      <c r="AA122" s="37"/>
      <c r="AB122" s="37"/>
      <c r="AC122" s="37"/>
      <c r="AD122" s="37"/>
      <c r="AE122" s="37"/>
      <c r="AT122" s="14" t="s">
        <v>75</v>
      </c>
      <c r="AU122" s="14" t="s">
        <v>97</v>
      </c>
      <c r="BK122" s="228">
        <f>BK123+BK210+BK216</f>
        <v>0</v>
      </c>
    </row>
    <row r="123" s="12" customFormat="1" ht="25.92" customHeight="1">
      <c r="A123" s="12"/>
      <c r="B123" s="229"/>
      <c r="C123" s="230"/>
      <c r="D123" s="231" t="s">
        <v>75</v>
      </c>
      <c r="E123" s="232" t="s">
        <v>120</v>
      </c>
      <c r="F123" s="232" t="s">
        <v>121</v>
      </c>
      <c r="G123" s="230"/>
      <c r="H123" s="230"/>
      <c r="I123" s="233"/>
      <c r="J123" s="215">
        <f>BK123</f>
        <v>0</v>
      </c>
      <c r="K123" s="230"/>
      <c r="L123" s="234"/>
      <c r="M123" s="235"/>
      <c r="N123" s="236"/>
      <c r="O123" s="236"/>
      <c r="P123" s="237">
        <f>P124+P142+P144+P154+P162+P205+P208</f>
        <v>0</v>
      </c>
      <c r="Q123" s="236"/>
      <c r="R123" s="237">
        <f>R124+R142+R144+R154+R162+R205+R208</f>
        <v>144.08012499999998</v>
      </c>
      <c r="S123" s="236"/>
      <c r="T123" s="238">
        <f>T124+T142+T144+T154+T162+T205+T208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39" t="s">
        <v>81</v>
      </c>
      <c r="AT123" s="240" t="s">
        <v>75</v>
      </c>
      <c r="AU123" s="240" t="s">
        <v>76</v>
      </c>
      <c r="AY123" s="239" t="s">
        <v>122</v>
      </c>
      <c r="BK123" s="241">
        <f>BK124+BK142+BK144+BK154+BK162+BK205+BK208</f>
        <v>0</v>
      </c>
    </row>
    <row r="124" s="12" customFormat="1" ht="22.8" customHeight="1">
      <c r="A124" s="12"/>
      <c r="B124" s="229"/>
      <c r="C124" s="230"/>
      <c r="D124" s="231" t="s">
        <v>75</v>
      </c>
      <c r="E124" s="242" t="s">
        <v>81</v>
      </c>
      <c r="F124" s="242" t="s">
        <v>123</v>
      </c>
      <c r="G124" s="230"/>
      <c r="H124" s="230"/>
      <c r="I124" s="233"/>
      <c r="J124" s="243">
        <f>BK124</f>
        <v>0</v>
      </c>
      <c r="K124" s="230"/>
      <c r="L124" s="234"/>
      <c r="M124" s="235"/>
      <c r="N124" s="236"/>
      <c r="O124" s="236"/>
      <c r="P124" s="237">
        <f>SUM(P125:P141)</f>
        <v>0</v>
      </c>
      <c r="Q124" s="236"/>
      <c r="R124" s="237">
        <f>SUM(R125:R141)</f>
        <v>25.749860000000002</v>
      </c>
      <c r="S124" s="236"/>
      <c r="T124" s="238">
        <f>SUM(T125:T141)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39" t="s">
        <v>81</v>
      </c>
      <c r="AT124" s="240" t="s">
        <v>75</v>
      </c>
      <c r="AU124" s="240" t="s">
        <v>81</v>
      </c>
      <c r="AY124" s="239" t="s">
        <v>122</v>
      </c>
      <c r="BK124" s="241">
        <f>SUM(BK125:BK141)</f>
        <v>0</v>
      </c>
    </row>
    <row r="125" s="2" customFormat="1" ht="21.75" customHeight="1">
      <c r="A125" s="37"/>
      <c r="B125" s="38"/>
      <c r="C125" s="244" t="s">
        <v>124</v>
      </c>
      <c r="D125" s="244" t="s">
        <v>125</v>
      </c>
      <c r="E125" s="245" t="s">
        <v>126</v>
      </c>
      <c r="F125" s="246" t="s">
        <v>127</v>
      </c>
      <c r="G125" s="247" t="s">
        <v>128</v>
      </c>
      <c r="H125" s="248">
        <v>48</v>
      </c>
      <c r="I125" s="249"/>
      <c r="J125" s="248">
        <f>ROUND(I125*H125,3)</f>
        <v>0</v>
      </c>
      <c r="K125" s="250"/>
      <c r="L125" s="40"/>
      <c r="M125" s="251" t="s">
        <v>1</v>
      </c>
      <c r="N125" s="252" t="s">
        <v>42</v>
      </c>
      <c r="O125" s="90"/>
      <c r="P125" s="253">
        <f>O125*H125</f>
        <v>0</v>
      </c>
      <c r="Q125" s="253">
        <v>0</v>
      </c>
      <c r="R125" s="253">
        <f>Q125*H125</f>
        <v>0</v>
      </c>
      <c r="S125" s="253">
        <v>0</v>
      </c>
      <c r="T125" s="254">
        <f>S125*H125</f>
        <v>0</v>
      </c>
      <c r="U125" s="37"/>
      <c r="V125" s="37"/>
      <c r="W125" s="37"/>
      <c r="X125" s="37"/>
      <c r="Y125" s="37"/>
      <c r="Z125" s="37"/>
      <c r="AA125" s="37"/>
      <c r="AB125" s="37"/>
      <c r="AC125" s="37"/>
      <c r="AD125" s="37"/>
      <c r="AE125" s="37"/>
      <c r="AR125" s="255" t="s">
        <v>129</v>
      </c>
      <c r="AT125" s="255" t="s">
        <v>125</v>
      </c>
      <c r="AU125" s="255" t="s">
        <v>130</v>
      </c>
      <c r="AY125" s="14" t="s">
        <v>122</v>
      </c>
      <c r="BE125" s="137">
        <f>IF(N125="základná",J125,0)</f>
        <v>0</v>
      </c>
      <c r="BF125" s="137">
        <f>IF(N125="znížená",J125,0)</f>
        <v>0</v>
      </c>
      <c r="BG125" s="137">
        <f>IF(N125="zákl. prenesená",J125,0)</f>
        <v>0</v>
      </c>
      <c r="BH125" s="137">
        <f>IF(N125="zníž. prenesená",J125,0)</f>
        <v>0</v>
      </c>
      <c r="BI125" s="137">
        <f>IF(N125="nulová",J125,0)</f>
        <v>0</v>
      </c>
      <c r="BJ125" s="14" t="s">
        <v>130</v>
      </c>
      <c r="BK125" s="256">
        <f>ROUND(I125*H125,3)</f>
        <v>0</v>
      </c>
      <c r="BL125" s="14" t="s">
        <v>129</v>
      </c>
      <c r="BM125" s="255" t="s">
        <v>131</v>
      </c>
    </row>
    <row r="126" s="2" customFormat="1" ht="16.5" customHeight="1">
      <c r="A126" s="37"/>
      <c r="B126" s="38"/>
      <c r="C126" s="244" t="s">
        <v>132</v>
      </c>
      <c r="D126" s="244" t="s">
        <v>125</v>
      </c>
      <c r="E126" s="245" t="s">
        <v>133</v>
      </c>
      <c r="F126" s="246" t="s">
        <v>134</v>
      </c>
      <c r="G126" s="247" t="s">
        <v>135</v>
      </c>
      <c r="H126" s="248">
        <v>6</v>
      </c>
      <c r="I126" s="249"/>
      <c r="J126" s="248">
        <f>ROUND(I126*H126,3)</f>
        <v>0</v>
      </c>
      <c r="K126" s="250"/>
      <c r="L126" s="40"/>
      <c r="M126" s="251" t="s">
        <v>1</v>
      </c>
      <c r="N126" s="252" t="s">
        <v>42</v>
      </c>
      <c r="O126" s="90"/>
      <c r="P126" s="253">
        <f>O126*H126</f>
        <v>0</v>
      </c>
      <c r="Q126" s="253">
        <v>0.010710000000000001</v>
      </c>
      <c r="R126" s="253">
        <f>Q126*H126</f>
        <v>0.064260000000000012</v>
      </c>
      <c r="S126" s="253">
        <v>0</v>
      </c>
      <c r="T126" s="254">
        <f>S126*H126</f>
        <v>0</v>
      </c>
      <c r="U126" s="37"/>
      <c r="V126" s="37"/>
      <c r="W126" s="37"/>
      <c r="X126" s="37"/>
      <c r="Y126" s="37"/>
      <c r="Z126" s="37"/>
      <c r="AA126" s="37"/>
      <c r="AB126" s="37"/>
      <c r="AC126" s="37"/>
      <c r="AD126" s="37"/>
      <c r="AE126" s="37"/>
      <c r="AR126" s="255" t="s">
        <v>129</v>
      </c>
      <c r="AT126" s="255" t="s">
        <v>125</v>
      </c>
      <c r="AU126" s="255" t="s">
        <v>130</v>
      </c>
      <c r="AY126" s="14" t="s">
        <v>122</v>
      </c>
      <c r="BE126" s="137">
        <f>IF(N126="základná",J126,0)</f>
        <v>0</v>
      </c>
      <c r="BF126" s="137">
        <f>IF(N126="znížená",J126,0)</f>
        <v>0</v>
      </c>
      <c r="BG126" s="137">
        <f>IF(N126="zákl. prenesená",J126,0)</f>
        <v>0</v>
      </c>
      <c r="BH126" s="137">
        <f>IF(N126="zníž. prenesená",J126,0)</f>
        <v>0</v>
      </c>
      <c r="BI126" s="137">
        <f>IF(N126="nulová",J126,0)</f>
        <v>0</v>
      </c>
      <c r="BJ126" s="14" t="s">
        <v>130</v>
      </c>
      <c r="BK126" s="256">
        <f>ROUND(I126*H126,3)</f>
        <v>0</v>
      </c>
      <c r="BL126" s="14" t="s">
        <v>129</v>
      </c>
      <c r="BM126" s="255" t="s">
        <v>136</v>
      </c>
    </row>
    <row r="127" s="2" customFormat="1" ht="21.75" customHeight="1">
      <c r="A127" s="37"/>
      <c r="B127" s="38"/>
      <c r="C127" s="244" t="s">
        <v>137</v>
      </c>
      <c r="D127" s="244" t="s">
        <v>125</v>
      </c>
      <c r="E127" s="245" t="s">
        <v>138</v>
      </c>
      <c r="F127" s="246" t="s">
        <v>139</v>
      </c>
      <c r="G127" s="247" t="s">
        <v>135</v>
      </c>
      <c r="H127" s="248">
        <v>24</v>
      </c>
      <c r="I127" s="249"/>
      <c r="J127" s="248">
        <f>ROUND(I127*H127,3)</f>
        <v>0</v>
      </c>
      <c r="K127" s="250"/>
      <c r="L127" s="40"/>
      <c r="M127" s="251" t="s">
        <v>1</v>
      </c>
      <c r="N127" s="252" t="s">
        <v>42</v>
      </c>
      <c r="O127" s="90"/>
      <c r="P127" s="253">
        <f>O127*H127</f>
        <v>0</v>
      </c>
      <c r="Q127" s="253">
        <v>0.0038999999999999998</v>
      </c>
      <c r="R127" s="253">
        <f>Q127*H127</f>
        <v>0.093599999999999989</v>
      </c>
      <c r="S127" s="253">
        <v>0</v>
      </c>
      <c r="T127" s="254">
        <f>S127*H127</f>
        <v>0</v>
      </c>
      <c r="U127" s="37"/>
      <c r="V127" s="37"/>
      <c r="W127" s="37"/>
      <c r="X127" s="37"/>
      <c r="Y127" s="37"/>
      <c r="Z127" s="37"/>
      <c r="AA127" s="37"/>
      <c r="AB127" s="37"/>
      <c r="AC127" s="37"/>
      <c r="AD127" s="37"/>
      <c r="AE127" s="37"/>
      <c r="AR127" s="255" t="s">
        <v>129</v>
      </c>
      <c r="AT127" s="255" t="s">
        <v>125</v>
      </c>
      <c r="AU127" s="255" t="s">
        <v>130</v>
      </c>
      <c r="AY127" s="14" t="s">
        <v>122</v>
      </c>
      <c r="BE127" s="137">
        <f>IF(N127="základná",J127,0)</f>
        <v>0</v>
      </c>
      <c r="BF127" s="137">
        <f>IF(N127="znížená",J127,0)</f>
        <v>0</v>
      </c>
      <c r="BG127" s="137">
        <f>IF(N127="zákl. prenesená",J127,0)</f>
        <v>0</v>
      </c>
      <c r="BH127" s="137">
        <f>IF(N127="zníž. prenesená",J127,0)</f>
        <v>0</v>
      </c>
      <c r="BI127" s="137">
        <f>IF(N127="nulová",J127,0)</f>
        <v>0</v>
      </c>
      <c r="BJ127" s="14" t="s">
        <v>130</v>
      </c>
      <c r="BK127" s="256">
        <f>ROUND(I127*H127,3)</f>
        <v>0</v>
      </c>
      <c r="BL127" s="14" t="s">
        <v>129</v>
      </c>
      <c r="BM127" s="255" t="s">
        <v>140</v>
      </c>
    </row>
    <row r="128" s="2" customFormat="1" ht="21.75" customHeight="1">
      <c r="A128" s="37"/>
      <c r="B128" s="38"/>
      <c r="C128" s="244" t="s">
        <v>141</v>
      </c>
      <c r="D128" s="244" t="s">
        <v>125</v>
      </c>
      <c r="E128" s="245" t="s">
        <v>142</v>
      </c>
      <c r="F128" s="246" t="s">
        <v>143</v>
      </c>
      <c r="G128" s="247" t="s">
        <v>144</v>
      </c>
      <c r="H128" s="248">
        <v>6</v>
      </c>
      <c r="I128" s="249"/>
      <c r="J128" s="248">
        <f>ROUND(I128*H128,3)</f>
        <v>0</v>
      </c>
      <c r="K128" s="250"/>
      <c r="L128" s="40"/>
      <c r="M128" s="251" t="s">
        <v>1</v>
      </c>
      <c r="N128" s="252" t="s">
        <v>42</v>
      </c>
      <c r="O128" s="90"/>
      <c r="P128" s="253">
        <f>O128*H128</f>
        <v>0</v>
      </c>
      <c r="Q128" s="253">
        <v>0</v>
      </c>
      <c r="R128" s="253">
        <f>Q128*H128</f>
        <v>0</v>
      </c>
      <c r="S128" s="253">
        <v>0</v>
      </c>
      <c r="T128" s="254">
        <f>S128*H128</f>
        <v>0</v>
      </c>
      <c r="U128" s="37"/>
      <c r="V128" s="37"/>
      <c r="W128" s="37"/>
      <c r="X128" s="37"/>
      <c r="Y128" s="37"/>
      <c r="Z128" s="37"/>
      <c r="AA128" s="37"/>
      <c r="AB128" s="37"/>
      <c r="AC128" s="37"/>
      <c r="AD128" s="37"/>
      <c r="AE128" s="37"/>
      <c r="AR128" s="255" t="s">
        <v>129</v>
      </c>
      <c r="AT128" s="255" t="s">
        <v>125</v>
      </c>
      <c r="AU128" s="255" t="s">
        <v>130</v>
      </c>
      <c r="AY128" s="14" t="s">
        <v>122</v>
      </c>
      <c r="BE128" s="137">
        <f>IF(N128="základná",J128,0)</f>
        <v>0</v>
      </c>
      <c r="BF128" s="137">
        <f>IF(N128="znížená",J128,0)</f>
        <v>0</v>
      </c>
      <c r="BG128" s="137">
        <f>IF(N128="zákl. prenesená",J128,0)</f>
        <v>0</v>
      </c>
      <c r="BH128" s="137">
        <f>IF(N128="zníž. prenesená",J128,0)</f>
        <v>0</v>
      </c>
      <c r="BI128" s="137">
        <f>IF(N128="nulová",J128,0)</f>
        <v>0</v>
      </c>
      <c r="BJ128" s="14" t="s">
        <v>130</v>
      </c>
      <c r="BK128" s="256">
        <f>ROUND(I128*H128,3)</f>
        <v>0</v>
      </c>
      <c r="BL128" s="14" t="s">
        <v>129</v>
      </c>
      <c r="BM128" s="255" t="s">
        <v>145</v>
      </c>
    </row>
    <row r="129" s="2" customFormat="1" ht="21.75" customHeight="1">
      <c r="A129" s="37"/>
      <c r="B129" s="38"/>
      <c r="C129" s="244" t="s">
        <v>146</v>
      </c>
      <c r="D129" s="244" t="s">
        <v>125</v>
      </c>
      <c r="E129" s="245" t="s">
        <v>147</v>
      </c>
      <c r="F129" s="246" t="s">
        <v>148</v>
      </c>
      <c r="G129" s="247" t="s">
        <v>144</v>
      </c>
      <c r="H129" s="248">
        <v>47.5</v>
      </c>
      <c r="I129" s="249"/>
      <c r="J129" s="248">
        <f>ROUND(I129*H129,3)</f>
        <v>0</v>
      </c>
      <c r="K129" s="250"/>
      <c r="L129" s="40"/>
      <c r="M129" s="251" t="s">
        <v>1</v>
      </c>
      <c r="N129" s="252" t="s">
        <v>42</v>
      </c>
      <c r="O129" s="90"/>
      <c r="P129" s="253">
        <f>O129*H129</f>
        <v>0</v>
      </c>
      <c r="Q129" s="253">
        <v>0</v>
      </c>
      <c r="R129" s="253">
        <f>Q129*H129</f>
        <v>0</v>
      </c>
      <c r="S129" s="253">
        <v>0</v>
      </c>
      <c r="T129" s="254">
        <f>S129*H129</f>
        <v>0</v>
      </c>
      <c r="U129" s="37"/>
      <c r="V129" s="37"/>
      <c r="W129" s="37"/>
      <c r="X129" s="37"/>
      <c r="Y129" s="37"/>
      <c r="Z129" s="37"/>
      <c r="AA129" s="37"/>
      <c r="AB129" s="37"/>
      <c r="AC129" s="37"/>
      <c r="AD129" s="37"/>
      <c r="AE129" s="37"/>
      <c r="AR129" s="255" t="s">
        <v>129</v>
      </c>
      <c r="AT129" s="255" t="s">
        <v>125</v>
      </c>
      <c r="AU129" s="255" t="s">
        <v>130</v>
      </c>
      <c r="AY129" s="14" t="s">
        <v>122</v>
      </c>
      <c r="BE129" s="137">
        <f>IF(N129="základná",J129,0)</f>
        <v>0</v>
      </c>
      <c r="BF129" s="137">
        <f>IF(N129="znížená",J129,0)</f>
        <v>0</v>
      </c>
      <c r="BG129" s="137">
        <f>IF(N129="zákl. prenesená",J129,0)</f>
        <v>0</v>
      </c>
      <c r="BH129" s="137">
        <f>IF(N129="zníž. prenesená",J129,0)</f>
        <v>0</v>
      </c>
      <c r="BI129" s="137">
        <f>IF(N129="nulová",J129,0)</f>
        <v>0</v>
      </c>
      <c r="BJ129" s="14" t="s">
        <v>130</v>
      </c>
      <c r="BK129" s="256">
        <f>ROUND(I129*H129,3)</f>
        <v>0</v>
      </c>
      <c r="BL129" s="14" t="s">
        <v>129</v>
      </c>
      <c r="BM129" s="255" t="s">
        <v>149</v>
      </c>
    </row>
    <row r="130" s="2" customFormat="1" ht="21.75" customHeight="1">
      <c r="A130" s="37"/>
      <c r="B130" s="38"/>
      <c r="C130" s="244" t="s">
        <v>150</v>
      </c>
      <c r="D130" s="244" t="s">
        <v>125</v>
      </c>
      <c r="E130" s="245" t="s">
        <v>151</v>
      </c>
      <c r="F130" s="246" t="s">
        <v>152</v>
      </c>
      <c r="G130" s="247" t="s">
        <v>144</v>
      </c>
      <c r="H130" s="248">
        <v>328.80000000000001</v>
      </c>
      <c r="I130" s="249"/>
      <c r="J130" s="248">
        <f>ROUND(I130*H130,3)</f>
        <v>0</v>
      </c>
      <c r="K130" s="250"/>
      <c r="L130" s="40"/>
      <c r="M130" s="251" t="s">
        <v>1</v>
      </c>
      <c r="N130" s="252" t="s">
        <v>42</v>
      </c>
      <c r="O130" s="90"/>
      <c r="P130" s="253">
        <f>O130*H130</f>
        <v>0</v>
      </c>
      <c r="Q130" s="253">
        <v>0</v>
      </c>
      <c r="R130" s="253">
        <f>Q130*H130</f>
        <v>0</v>
      </c>
      <c r="S130" s="253">
        <v>0</v>
      </c>
      <c r="T130" s="254">
        <f>S130*H130</f>
        <v>0</v>
      </c>
      <c r="U130" s="37"/>
      <c r="V130" s="37"/>
      <c r="W130" s="37"/>
      <c r="X130" s="37"/>
      <c r="Y130" s="37"/>
      <c r="Z130" s="37"/>
      <c r="AA130" s="37"/>
      <c r="AB130" s="37"/>
      <c r="AC130" s="37"/>
      <c r="AD130" s="37"/>
      <c r="AE130" s="37"/>
      <c r="AR130" s="255" t="s">
        <v>129</v>
      </c>
      <c r="AT130" s="255" t="s">
        <v>125</v>
      </c>
      <c r="AU130" s="255" t="s">
        <v>130</v>
      </c>
      <c r="AY130" s="14" t="s">
        <v>122</v>
      </c>
      <c r="BE130" s="137">
        <f>IF(N130="základná",J130,0)</f>
        <v>0</v>
      </c>
      <c r="BF130" s="137">
        <f>IF(N130="znížená",J130,0)</f>
        <v>0</v>
      </c>
      <c r="BG130" s="137">
        <f>IF(N130="zákl. prenesená",J130,0)</f>
        <v>0</v>
      </c>
      <c r="BH130" s="137">
        <f>IF(N130="zníž. prenesená",J130,0)</f>
        <v>0</v>
      </c>
      <c r="BI130" s="137">
        <f>IF(N130="nulová",J130,0)</f>
        <v>0</v>
      </c>
      <c r="BJ130" s="14" t="s">
        <v>130</v>
      </c>
      <c r="BK130" s="256">
        <f>ROUND(I130*H130,3)</f>
        <v>0</v>
      </c>
      <c r="BL130" s="14" t="s">
        <v>129</v>
      </c>
      <c r="BM130" s="255" t="s">
        <v>153</v>
      </c>
    </row>
    <row r="131" s="2" customFormat="1" ht="33" customHeight="1">
      <c r="A131" s="37"/>
      <c r="B131" s="38"/>
      <c r="C131" s="244" t="s">
        <v>154</v>
      </c>
      <c r="D131" s="244" t="s">
        <v>125</v>
      </c>
      <c r="E131" s="245" t="s">
        <v>155</v>
      </c>
      <c r="F131" s="246" t="s">
        <v>156</v>
      </c>
      <c r="G131" s="247" t="s">
        <v>144</v>
      </c>
      <c r="H131" s="248">
        <v>32.880000000000003</v>
      </c>
      <c r="I131" s="249"/>
      <c r="J131" s="248">
        <f>ROUND(I131*H131,3)</f>
        <v>0</v>
      </c>
      <c r="K131" s="250"/>
      <c r="L131" s="40"/>
      <c r="M131" s="251" t="s">
        <v>1</v>
      </c>
      <c r="N131" s="252" t="s">
        <v>42</v>
      </c>
      <c r="O131" s="90"/>
      <c r="P131" s="253">
        <f>O131*H131</f>
        <v>0</v>
      </c>
      <c r="Q131" s="253">
        <v>0</v>
      </c>
      <c r="R131" s="253">
        <f>Q131*H131</f>
        <v>0</v>
      </c>
      <c r="S131" s="253">
        <v>0</v>
      </c>
      <c r="T131" s="254">
        <f>S131*H131</f>
        <v>0</v>
      </c>
      <c r="U131" s="37"/>
      <c r="V131" s="37"/>
      <c r="W131" s="37"/>
      <c r="X131" s="37"/>
      <c r="Y131" s="37"/>
      <c r="Z131" s="37"/>
      <c r="AA131" s="37"/>
      <c r="AB131" s="37"/>
      <c r="AC131" s="37"/>
      <c r="AD131" s="37"/>
      <c r="AE131" s="37"/>
      <c r="AR131" s="255" t="s">
        <v>129</v>
      </c>
      <c r="AT131" s="255" t="s">
        <v>125</v>
      </c>
      <c r="AU131" s="255" t="s">
        <v>130</v>
      </c>
      <c r="AY131" s="14" t="s">
        <v>122</v>
      </c>
      <c r="BE131" s="137">
        <f>IF(N131="základná",J131,0)</f>
        <v>0</v>
      </c>
      <c r="BF131" s="137">
        <f>IF(N131="znížená",J131,0)</f>
        <v>0</v>
      </c>
      <c r="BG131" s="137">
        <f>IF(N131="zákl. prenesená",J131,0)</f>
        <v>0</v>
      </c>
      <c r="BH131" s="137">
        <f>IF(N131="zníž. prenesená",J131,0)</f>
        <v>0</v>
      </c>
      <c r="BI131" s="137">
        <f>IF(N131="nulová",J131,0)</f>
        <v>0</v>
      </c>
      <c r="BJ131" s="14" t="s">
        <v>130</v>
      </c>
      <c r="BK131" s="256">
        <f>ROUND(I131*H131,3)</f>
        <v>0</v>
      </c>
      <c r="BL131" s="14" t="s">
        <v>129</v>
      </c>
      <c r="BM131" s="255" t="s">
        <v>157</v>
      </c>
    </row>
    <row r="132" s="2" customFormat="1" ht="21.75" customHeight="1">
      <c r="A132" s="37"/>
      <c r="B132" s="38"/>
      <c r="C132" s="244" t="s">
        <v>158</v>
      </c>
      <c r="D132" s="244" t="s">
        <v>125</v>
      </c>
      <c r="E132" s="245" t="s">
        <v>159</v>
      </c>
      <c r="F132" s="246" t="s">
        <v>160</v>
      </c>
      <c r="G132" s="247" t="s">
        <v>161</v>
      </c>
      <c r="H132" s="248">
        <v>600</v>
      </c>
      <c r="I132" s="249"/>
      <c r="J132" s="248">
        <f>ROUND(I132*H132,3)</f>
        <v>0</v>
      </c>
      <c r="K132" s="250"/>
      <c r="L132" s="40"/>
      <c r="M132" s="251" t="s">
        <v>1</v>
      </c>
      <c r="N132" s="252" t="s">
        <v>42</v>
      </c>
      <c r="O132" s="90"/>
      <c r="P132" s="253">
        <f>O132*H132</f>
        <v>0</v>
      </c>
      <c r="Q132" s="253">
        <v>0.00097000000000000005</v>
      </c>
      <c r="R132" s="253">
        <f>Q132*H132</f>
        <v>0.58200000000000007</v>
      </c>
      <c r="S132" s="253">
        <v>0</v>
      </c>
      <c r="T132" s="254">
        <f>S132*H132</f>
        <v>0</v>
      </c>
      <c r="U132" s="37"/>
      <c r="V132" s="37"/>
      <c r="W132" s="37"/>
      <c r="X132" s="37"/>
      <c r="Y132" s="37"/>
      <c r="Z132" s="37"/>
      <c r="AA132" s="37"/>
      <c r="AB132" s="37"/>
      <c r="AC132" s="37"/>
      <c r="AD132" s="37"/>
      <c r="AE132" s="37"/>
      <c r="AR132" s="255" t="s">
        <v>129</v>
      </c>
      <c r="AT132" s="255" t="s">
        <v>125</v>
      </c>
      <c r="AU132" s="255" t="s">
        <v>130</v>
      </c>
      <c r="AY132" s="14" t="s">
        <v>122</v>
      </c>
      <c r="BE132" s="137">
        <f>IF(N132="základná",J132,0)</f>
        <v>0</v>
      </c>
      <c r="BF132" s="137">
        <f>IF(N132="znížená",J132,0)</f>
        <v>0</v>
      </c>
      <c r="BG132" s="137">
        <f>IF(N132="zákl. prenesená",J132,0)</f>
        <v>0</v>
      </c>
      <c r="BH132" s="137">
        <f>IF(N132="zníž. prenesená",J132,0)</f>
        <v>0</v>
      </c>
      <c r="BI132" s="137">
        <f>IF(N132="nulová",J132,0)</f>
        <v>0</v>
      </c>
      <c r="BJ132" s="14" t="s">
        <v>130</v>
      </c>
      <c r="BK132" s="256">
        <f>ROUND(I132*H132,3)</f>
        <v>0</v>
      </c>
      <c r="BL132" s="14" t="s">
        <v>129</v>
      </c>
      <c r="BM132" s="255" t="s">
        <v>162</v>
      </c>
    </row>
    <row r="133" s="2" customFormat="1" ht="21.75" customHeight="1">
      <c r="A133" s="37"/>
      <c r="B133" s="38"/>
      <c r="C133" s="244" t="s">
        <v>163</v>
      </c>
      <c r="D133" s="244" t="s">
        <v>125</v>
      </c>
      <c r="E133" s="245" t="s">
        <v>164</v>
      </c>
      <c r="F133" s="246" t="s">
        <v>165</v>
      </c>
      <c r="G133" s="247" t="s">
        <v>161</v>
      </c>
      <c r="H133" s="248">
        <v>600</v>
      </c>
      <c r="I133" s="249"/>
      <c r="J133" s="248">
        <f>ROUND(I133*H133,3)</f>
        <v>0</v>
      </c>
      <c r="K133" s="250"/>
      <c r="L133" s="40"/>
      <c r="M133" s="251" t="s">
        <v>1</v>
      </c>
      <c r="N133" s="252" t="s">
        <v>42</v>
      </c>
      <c r="O133" s="90"/>
      <c r="P133" s="253">
        <f>O133*H133</f>
        <v>0</v>
      </c>
      <c r="Q133" s="253">
        <v>0</v>
      </c>
      <c r="R133" s="253">
        <f>Q133*H133</f>
        <v>0</v>
      </c>
      <c r="S133" s="253">
        <v>0</v>
      </c>
      <c r="T133" s="254">
        <f>S133*H133</f>
        <v>0</v>
      </c>
      <c r="U133" s="37"/>
      <c r="V133" s="37"/>
      <c r="W133" s="37"/>
      <c r="X133" s="37"/>
      <c r="Y133" s="37"/>
      <c r="Z133" s="37"/>
      <c r="AA133" s="37"/>
      <c r="AB133" s="37"/>
      <c r="AC133" s="37"/>
      <c r="AD133" s="37"/>
      <c r="AE133" s="37"/>
      <c r="AR133" s="255" t="s">
        <v>129</v>
      </c>
      <c r="AT133" s="255" t="s">
        <v>125</v>
      </c>
      <c r="AU133" s="255" t="s">
        <v>130</v>
      </c>
      <c r="AY133" s="14" t="s">
        <v>122</v>
      </c>
      <c r="BE133" s="137">
        <f>IF(N133="základná",J133,0)</f>
        <v>0</v>
      </c>
      <c r="BF133" s="137">
        <f>IF(N133="znížená",J133,0)</f>
        <v>0</v>
      </c>
      <c r="BG133" s="137">
        <f>IF(N133="zákl. prenesená",J133,0)</f>
        <v>0</v>
      </c>
      <c r="BH133" s="137">
        <f>IF(N133="zníž. prenesená",J133,0)</f>
        <v>0</v>
      </c>
      <c r="BI133" s="137">
        <f>IF(N133="nulová",J133,0)</f>
        <v>0</v>
      </c>
      <c r="BJ133" s="14" t="s">
        <v>130</v>
      </c>
      <c r="BK133" s="256">
        <f>ROUND(I133*H133,3)</f>
        <v>0</v>
      </c>
      <c r="BL133" s="14" t="s">
        <v>129</v>
      </c>
      <c r="BM133" s="255" t="s">
        <v>166</v>
      </c>
    </row>
    <row r="134" s="2" customFormat="1" ht="33" customHeight="1">
      <c r="A134" s="37"/>
      <c r="B134" s="38"/>
      <c r="C134" s="244" t="s">
        <v>167</v>
      </c>
      <c r="D134" s="244" t="s">
        <v>125</v>
      </c>
      <c r="E134" s="245" t="s">
        <v>168</v>
      </c>
      <c r="F134" s="246" t="s">
        <v>169</v>
      </c>
      <c r="G134" s="247" t="s">
        <v>144</v>
      </c>
      <c r="H134" s="248">
        <v>15</v>
      </c>
      <c r="I134" s="249"/>
      <c r="J134" s="248">
        <f>ROUND(I134*H134,3)</f>
        <v>0</v>
      </c>
      <c r="K134" s="250"/>
      <c r="L134" s="40"/>
      <c r="M134" s="251" t="s">
        <v>1</v>
      </c>
      <c r="N134" s="252" t="s">
        <v>42</v>
      </c>
      <c r="O134" s="90"/>
      <c r="P134" s="253">
        <f>O134*H134</f>
        <v>0</v>
      </c>
      <c r="Q134" s="253">
        <v>0</v>
      </c>
      <c r="R134" s="253">
        <f>Q134*H134</f>
        <v>0</v>
      </c>
      <c r="S134" s="253">
        <v>0</v>
      </c>
      <c r="T134" s="254">
        <f>S134*H134</f>
        <v>0</v>
      </c>
      <c r="U134" s="37"/>
      <c r="V134" s="37"/>
      <c r="W134" s="37"/>
      <c r="X134" s="37"/>
      <c r="Y134" s="37"/>
      <c r="Z134" s="37"/>
      <c r="AA134" s="37"/>
      <c r="AB134" s="37"/>
      <c r="AC134" s="37"/>
      <c r="AD134" s="37"/>
      <c r="AE134" s="37"/>
      <c r="AR134" s="255" t="s">
        <v>129</v>
      </c>
      <c r="AT134" s="255" t="s">
        <v>125</v>
      </c>
      <c r="AU134" s="255" t="s">
        <v>130</v>
      </c>
      <c r="AY134" s="14" t="s">
        <v>122</v>
      </c>
      <c r="BE134" s="137">
        <f>IF(N134="základná",J134,0)</f>
        <v>0</v>
      </c>
      <c r="BF134" s="137">
        <f>IF(N134="znížená",J134,0)</f>
        <v>0</v>
      </c>
      <c r="BG134" s="137">
        <f>IF(N134="zákl. prenesená",J134,0)</f>
        <v>0</v>
      </c>
      <c r="BH134" s="137">
        <f>IF(N134="zníž. prenesená",J134,0)</f>
        <v>0</v>
      </c>
      <c r="BI134" s="137">
        <f>IF(N134="nulová",J134,0)</f>
        <v>0</v>
      </c>
      <c r="BJ134" s="14" t="s">
        <v>130</v>
      </c>
      <c r="BK134" s="256">
        <f>ROUND(I134*H134,3)</f>
        <v>0</v>
      </c>
      <c r="BL134" s="14" t="s">
        <v>129</v>
      </c>
      <c r="BM134" s="255" t="s">
        <v>170</v>
      </c>
    </row>
    <row r="135" s="2" customFormat="1" ht="16.5" customHeight="1">
      <c r="A135" s="37"/>
      <c r="B135" s="38"/>
      <c r="C135" s="244" t="s">
        <v>171</v>
      </c>
      <c r="D135" s="244" t="s">
        <v>125</v>
      </c>
      <c r="E135" s="245" t="s">
        <v>172</v>
      </c>
      <c r="F135" s="246" t="s">
        <v>173</v>
      </c>
      <c r="G135" s="247" t="s">
        <v>144</v>
      </c>
      <c r="H135" s="248">
        <v>15</v>
      </c>
      <c r="I135" s="249"/>
      <c r="J135" s="248">
        <f>ROUND(I135*H135,3)</f>
        <v>0</v>
      </c>
      <c r="K135" s="250"/>
      <c r="L135" s="40"/>
      <c r="M135" s="251" t="s">
        <v>1</v>
      </c>
      <c r="N135" s="252" t="s">
        <v>42</v>
      </c>
      <c r="O135" s="90"/>
      <c r="P135" s="253">
        <f>O135*H135</f>
        <v>0</v>
      </c>
      <c r="Q135" s="253">
        <v>0</v>
      </c>
      <c r="R135" s="253">
        <f>Q135*H135</f>
        <v>0</v>
      </c>
      <c r="S135" s="253">
        <v>0</v>
      </c>
      <c r="T135" s="254">
        <f>S135*H135</f>
        <v>0</v>
      </c>
      <c r="U135" s="37"/>
      <c r="V135" s="37"/>
      <c r="W135" s="37"/>
      <c r="X135" s="37"/>
      <c r="Y135" s="37"/>
      <c r="Z135" s="37"/>
      <c r="AA135" s="37"/>
      <c r="AB135" s="37"/>
      <c r="AC135" s="37"/>
      <c r="AD135" s="37"/>
      <c r="AE135" s="37"/>
      <c r="AR135" s="255" t="s">
        <v>129</v>
      </c>
      <c r="AT135" s="255" t="s">
        <v>125</v>
      </c>
      <c r="AU135" s="255" t="s">
        <v>130</v>
      </c>
      <c r="AY135" s="14" t="s">
        <v>122</v>
      </c>
      <c r="BE135" s="137">
        <f>IF(N135="základná",J135,0)</f>
        <v>0</v>
      </c>
      <c r="BF135" s="137">
        <f>IF(N135="znížená",J135,0)</f>
        <v>0</v>
      </c>
      <c r="BG135" s="137">
        <f>IF(N135="zákl. prenesená",J135,0)</f>
        <v>0</v>
      </c>
      <c r="BH135" s="137">
        <f>IF(N135="zníž. prenesená",J135,0)</f>
        <v>0</v>
      </c>
      <c r="BI135" s="137">
        <f>IF(N135="nulová",J135,0)</f>
        <v>0</v>
      </c>
      <c r="BJ135" s="14" t="s">
        <v>130</v>
      </c>
      <c r="BK135" s="256">
        <f>ROUND(I135*H135,3)</f>
        <v>0</v>
      </c>
      <c r="BL135" s="14" t="s">
        <v>129</v>
      </c>
      <c r="BM135" s="255" t="s">
        <v>174</v>
      </c>
    </row>
    <row r="136" s="2" customFormat="1" ht="21.75" customHeight="1">
      <c r="A136" s="37"/>
      <c r="B136" s="38"/>
      <c r="C136" s="244" t="s">
        <v>175</v>
      </c>
      <c r="D136" s="244" t="s">
        <v>125</v>
      </c>
      <c r="E136" s="245" t="s">
        <v>176</v>
      </c>
      <c r="F136" s="246" t="s">
        <v>177</v>
      </c>
      <c r="G136" s="247" t="s">
        <v>144</v>
      </c>
      <c r="H136" s="248">
        <v>213.34999999999999</v>
      </c>
      <c r="I136" s="249"/>
      <c r="J136" s="248">
        <f>ROUND(I136*H136,3)</f>
        <v>0</v>
      </c>
      <c r="K136" s="250"/>
      <c r="L136" s="40"/>
      <c r="M136" s="251" t="s">
        <v>1</v>
      </c>
      <c r="N136" s="252" t="s">
        <v>42</v>
      </c>
      <c r="O136" s="90"/>
      <c r="P136" s="253">
        <f>O136*H136</f>
        <v>0</v>
      </c>
      <c r="Q136" s="253">
        <v>0</v>
      </c>
      <c r="R136" s="253">
        <f>Q136*H136</f>
        <v>0</v>
      </c>
      <c r="S136" s="253">
        <v>0</v>
      </c>
      <c r="T136" s="254">
        <f>S136*H136</f>
        <v>0</v>
      </c>
      <c r="U136" s="37"/>
      <c r="V136" s="37"/>
      <c r="W136" s="37"/>
      <c r="X136" s="37"/>
      <c r="Y136" s="37"/>
      <c r="Z136" s="37"/>
      <c r="AA136" s="37"/>
      <c r="AB136" s="37"/>
      <c r="AC136" s="37"/>
      <c r="AD136" s="37"/>
      <c r="AE136" s="37"/>
      <c r="AR136" s="255" t="s">
        <v>129</v>
      </c>
      <c r="AT136" s="255" t="s">
        <v>125</v>
      </c>
      <c r="AU136" s="255" t="s">
        <v>130</v>
      </c>
      <c r="AY136" s="14" t="s">
        <v>122</v>
      </c>
      <c r="BE136" s="137">
        <f>IF(N136="základná",J136,0)</f>
        <v>0</v>
      </c>
      <c r="BF136" s="137">
        <f>IF(N136="znížená",J136,0)</f>
        <v>0</v>
      </c>
      <c r="BG136" s="137">
        <f>IF(N136="zákl. prenesená",J136,0)</f>
        <v>0</v>
      </c>
      <c r="BH136" s="137">
        <f>IF(N136="zníž. prenesená",J136,0)</f>
        <v>0</v>
      </c>
      <c r="BI136" s="137">
        <f>IF(N136="nulová",J136,0)</f>
        <v>0</v>
      </c>
      <c r="BJ136" s="14" t="s">
        <v>130</v>
      </c>
      <c r="BK136" s="256">
        <f>ROUND(I136*H136,3)</f>
        <v>0</v>
      </c>
      <c r="BL136" s="14" t="s">
        <v>129</v>
      </c>
      <c r="BM136" s="255" t="s">
        <v>178</v>
      </c>
    </row>
    <row r="137" s="2" customFormat="1" ht="16.5" customHeight="1">
      <c r="A137" s="37"/>
      <c r="B137" s="38"/>
      <c r="C137" s="257" t="s">
        <v>179</v>
      </c>
      <c r="D137" s="257" t="s">
        <v>180</v>
      </c>
      <c r="E137" s="258" t="s">
        <v>181</v>
      </c>
      <c r="F137" s="259" t="s">
        <v>182</v>
      </c>
      <c r="G137" s="260" t="s">
        <v>183</v>
      </c>
      <c r="H137" s="261">
        <v>25</v>
      </c>
      <c r="I137" s="262"/>
      <c r="J137" s="261">
        <f>ROUND(I137*H137,3)</f>
        <v>0</v>
      </c>
      <c r="K137" s="263"/>
      <c r="L137" s="264"/>
      <c r="M137" s="265" t="s">
        <v>1</v>
      </c>
      <c r="N137" s="266" t="s">
        <v>42</v>
      </c>
      <c r="O137" s="90"/>
      <c r="P137" s="253">
        <f>O137*H137</f>
        <v>0</v>
      </c>
      <c r="Q137" s="253">
        <v>1</v>
      </c>
      <c r="R137" s="253">
        <f>Q137*H137</f>
        <v>25</v>
      </c>
      <c r="S137" s="253">
        <v>0</v>
      </c>
      <c r="T137" s="254">
        <f>S137*H137</f>
        <v>0</v>
      </c>
      <c r="U137" s="37"/>
      <c r="V137" s="37"/>
      <c r="W137" s="37"/>
      <c r="X137" s="37"/>
      <c r="Y137" s="37"/>
      <c r="Z137" s="37"/>
      <c r="AA137" s="37"/>
      <c r="AB137" s="37"/>
      <c r="AC137" s="37"/>
      <c r="AD137" s="37"/>
      <c r="AE137" s="37"/>
      <c r="AR137" s="255" t="s">
        <v>184</v>
      </c>
      <c r="AT137" s="255" t="s">
        <v>180</v>
      </c>
      <c r="AU137" s="255" t="s">
        <v>130</v>
      </c>
      <c r="AY137" s="14" t="s">
        <v>122</v>
      </c>
      <c r="BE137" s="137">
        <f>IF(N137="základná",J137,0)</f>
        <v>0</v>
      </c>
      <c r="BF137" s="137">
        <f>IF(N137="znížená",J137,0)</f>
        <v>0</v>
      </c>
      <c r="BG137" s="137">
        <f>IF(N137="zákl. prenesená",J137,0)</f>
        <v>0</v>
      </c>
      <c r="BH137" s="137">
        <f>IF(N137="zníž. prenesená",J137,0)</f>
        <v>0</v>
      </c>
      <c r="BI137" s="137">
        <f>IF(N137="nulová",J137,0)</f>
        <v>0</v>
      </c>
      <c r="BJ137" s="14" t="s">
        <v>130</v>
      </c>
      <c r="BK137" s="256">
        <f>ROUND(I137*H137,3)</f>
        <v>0</v>
      </c>
      <c r="BL137" s="14" t="s">
        <v>129</v>
      </c>
      <c r="BM137" s="255" t="s">
        <v>185</v>
      </c>
    </row>
    <row r="138" s="2" customFormat="1" ht="21.75" customHeight="1">
      <c r="A138" s="37"/>
      <c r="B138" s="38"/>
      <c r="C138" s="244" t="s">
        <v>186</v>
      </c>
      <c r="D138" s="244" t="s">
        <v>125</v>
      </c>
      <c r="E138" s="245" t="s">
        <v>187</v>
      </c>
      <c r="F138" s="246" t="s">
        <v>188</v>
      </c>
      <c r="G138" s="247" t="s">
        <v>144</v>
      </c>
      <c r="H138" s="248">
        <v>86</v>
      </c>
      <c r="I138" s="249"/>
      <c r="J138" s="248">
        <f>ROUND(I138*H138,3)</f>
        <v>0</v>
      </c>
      <c r="K138" s="250"/>
      <c r="L138" s="40"/>
      <c r="M138" s="251" t="s">
        <v>1</v>
      </c>
      <c r="N138" s="252" t="s">
        <v>42</v>
      </c>
      <c r="O138" s="90"/>
      <c r="P138" s="253">
        <f>O138*H138</f>
        <v>0</v>
      </c>
      <c r="Q138" s="253">
        <v>0</v>
      </c>
      <c r="R138" s="253">
        <f>Q138*H138</f>
        <v>0</v>
      </c>
      <c r="S138" s="253">
        <v>0</v>
      </c>
      <c r="T138" s="254">
        <f>S138*H138</f>
        <v>0</v>
      </c>
      <c r="U138" s="37"/>
      <c r="V138" s="37"/>
      <c r="W138" s="37"/>
      <c r="X138" s="37"/>
      <c r="Y138" s="37"/>
      <c r="Z138" s="37"/>
      <c r="AA138" s="37"/>
      <c r="AB138" s="37"/>
      <c r="AC138" s="37"/>
      <c r="AD138" s="37"/>
      <c r="AE138" s="37"/>
      <c r="AR138" s="255" t="s">
        <v>129</v>
      </c>
      <c r="AT138" s="255" t="s">
        <v>125</v>
      </c>
      <c r="AU138" s="255" t="s">
        <v>130</v>
      </c>
      <c r="AY138" s="14" t="s">
        <v>122</v>
      </c>
      <c r="BE138" s="137">
        <f>IF(N138="základná",J138,0)</f>
        <v>0</v>
      </c>
      <c r="BF138" s="137">
        <f>IF(N138="znížená",J138,0)</f>
        <v>0</v>
      </c>
      <c r="BG138" s="137">
        <f>IF(N138="zákl. prenesená",J138,0)</f>
        <v>0</v>
      </c>
      <c r="BH138" s="137">
        <f>IF(N138="zníž. prenesená",J138,0)</f>
        <v>0</v>
      </c>
      <c r="BI138" s="137">
        <f>IF(N138="nulová",J138,0)</f>
        <v>0</v>
      </c>
      <c r="BJ138" s="14" t="s">
        <v>130</v>
      </c>
      <c r="BK138" s="256">
        <f>ROUND(I138*H138,3)</f>
        <v>0</v>
      </c>
      <c r="BL138" s="14" t="s">
        <v>129</v>
      </c>
      <c r="BM138" s="255" t="s">
        <v>189</v>
      </c>
    </row>
    <row r="139" s="2" customFormat="1" ht="21.75" customHeight="1">
      <c r="A139" s="37"/>
      <c r="B139" s="38"/>
      <c r="C139" s="244" t="s">
        <v>190</v>
      </c>
      <c r="D139" s="244" t="s">
        <v>125</v>
      </c>
      <c r="E139" s="245" t="s">
        <v>191</v>
      </c>
      <c r="F139" s="246" t="s">
        <v>192</v>
      </c>
      <c r="G139" s="247" t="s">
        <v>161</v>
      </c>
      <c r="H139" s="248">
        <v>189</v>
      </c>
      <c r="I139" s="249"/>
      <c r="J139" s="248">
        <f>ROUND(I139*H139,3)</f>
        <v>0</v>
      </c>
      <c r="K139" s="250"/>
      <c r="L139" s="40"/>
      <c r="M139" s="251" t="s">
        <v>1</v>
      </c>
      <c r="N139" s="252" t="s">
        <v>42</v>
      </c>
      <c r="O139" s="90"/>
      <c r="P139" s="253">
        <f>O139*H139</f>
        <v>0</v>
      </c>
      <c r="Q139" s="253">
        <v>0</v>
      </c>
      <c r="R139" s="253">
        <f>Q139*H139</f>
        <v>0</v>
      </c>
      <c r="S139" s="253">
        <v>0</v>
      </c>
      <c r="T139" s="254">
        <f>S139*H139</f>
        <v>0</v>
      </c>
      <c r="U139" s="37"/>
      <c r="V139" s="37"/>
      <c r="W139" s="37"/>
      <c r="X139" s="37"/>
      <c r="Y139" s="37"/>
      <c r="Z139" s="37"/>
      <c r="AA139" s="37"/>
      <c r="AB139" s="37"/>
      <c r="AC139" s="37"/>
      <c r="AD139" s="37"/>
      <c r="AE139" s="37"/>
      <c r="AR139" s="255" t="s">
        <v>129</v>
      </c>
      <c r="AT139" s="255" t="s">
        <v>125</v>
      </c>
      <c r="AU139" s="255" t="s">
        <v>130</v>
      </c>
      <c r="AY139" s="14" t="s">
        <v>122</v>
      </c>
      <c r="BE139" s="137">
        <f>IF(N139="základná",J139,0)</f>
        <v>0</v>
      </c>
      <c r="BF139" s="137">
        <f>IF(N139="znížená",J139,0)</f>
        <v>0</v>
      </c>
      <c r="BG139" s="137">
        <f>IF(N139="zákl. prenesená",J139,0)</f>
        <v>0</v>
      </c>
      <c r="BH139" s="137">
        <f>IF(N139="zníž. prenesená",J139,0)</f>
        <v>0</v>
      </c>
      <c r="BI139" s="137">
        <f>IF(N139="nulová",J139,0)</f>
        <v>0</v>
      </c>
      <c r="BJ139" s="14" t="s">
        <v>130</v>
      </c>
      <c r="BK139" s="256">
        <f>ROUND(I139*H139,3)</f>
        <v>0</v>
      </c>
      <c r="BL139" s="14" t="s">
        <v>129</v>
      </c>
      <c r="BM139" s="255" t="s">
        <v>193</v>
      </c>
    </row>
    <row r="140" s="2" customFormat="1" ht="16.5" customHeight="1">
      <c r="A140" s="37"/>
      <c r="B140" s="38"/>
      <c r="C140" s="257" t="s">
        <v>194</v>
      </c>
      <c r="D140" s="257" t="s">
        <v>180</v>
      </c>
      <c r="E140" s="258" t="s">
        <v>195</v>
      </c>
      <c r="F140" s="259" t="s">
        <v>196</v>
      </c>
      <c r="G140" s="260" t="s">
        <v>197</v>
      </c>
      <c r="H140" s="261">
        <v>10</v>
      </c>
      <c r="I140" s="262"/>
      <c r="J140" s="261">
        <f>ROUND(I140*H140,3)</f>
        <v>0</v>
      </c>
      <c r="K140" s="263"/>
      <c r="L140" s="264"/>
      <c r="M140" s="265" t="s">
        <v>1</v>
      </c>
      <c r="N140" s="266" t="s">
        <v>42</v>
      </c>
      <c r="O140" s="90"/>
      <c r="P140" s="253">
        <f>O140*H140</f>
        <v>0</v>
      </c>
      <c r="Q140" s="253">
        <v>0.001</v>
      </c>
      <c r="R140" s="253">
        <f>Q140*H140</f>
        <v>0.01</v>
      </c>
      <c r="S140" s="253">
        <v>0</v>
      </c>
      <c r="T140" s="254">
        <f>S140*H140</f>
        <v>0</v>
      </c>
      <c r="U140" s="37"/>
      <c r="V140" s="37"/>
      <c r="W140" s="37"/>
      <c r="X140" s="37"/>
      <c r="Y140" s="37"/>
      <c r="Z140" s="37"/>
      <c r="AA140" s="37"/>
      <c r="AB140" s="37"/>
      <c r="AC140" s="37"/>
      <c r="AD140" s="37"/>
      <c r="AE140" s="37"/>
      <c r="AR140" s="255" t="s">
        <v>184</v>
      </c>
      <c r="AT140" s="255" t="s">
        <v>180</v>
      </c>
      <c r="AU140" s="255" t="s">
        <v>130</v>
      </c>
      <c r="AY140" s="14" t="s">
        <v>122</v>
      </c>
      <c r="BE140" s="137">
        <f>IF(N140="základná",J140,0)</f>
        <v>0</v>
      </c>
      <c r="BF140" s="137">
        <f>IF(N140="znížená",J140,0)</f>
        <v>0</v>
      </c>
      <c r="BG140" s="137">
        <f>IF(N140="zákl. prenesená",J140,0)</f>
        <v>0</v>
      </c>
      <c r="BH140" s="137">
        <f>IF(N140="zníž. prenesená",J140,0)</f>
        <v>0</v>
      </c>
      <c r="BI140" s="137">
        <f>IF(N140="nulová",J140,0)</f>
        <v>0</v>
      </c>
      <c r="BJ140" s="14" t="s">
        <v>130</v>
      </c>
      <c r="BK140" s="256">
        <f>ROUND(I140*H140,3)</f>
        <v>0</v>
      </c>
      <c r="BL140" s="14" t="s">
        <v>129</v>
      </c>
      <c r="BM140" s="255" t="s">
        <v>198</v>
      </c>
    </row>
    <row r="141" s="2" customFormat="1" ht="21.75" customHeight="1">
      <c r="A141" s="37"/>
      <c r="B141" s="38"/>
      <c r="C141" s="244" t="s">
        <v>199</v>
      </c>
      <c r="D141" s="244" t="s">
        <v>125</v>
      </c>
      <c r="E141" s="245" t="s">
        <v>200</v>
      </c>
      <c r="F141" s="246" t="s">
        <v>201</v>
      </c>
      <c r="G141" s="247" t="s">
        <v>161</v>
      </c>
      <c r="H141" s="248">
        <v>189</v>
      </c>
      <c r="I141" s="249"/>
      <c r="J141" s="248">
        <f>ROUND(I141*H141,3)</f>
        <v>0</v>
      </c>
      <c r="K141" s="250"/>
      <c r="L141" s="40"/>
      <c r="M141" s="251" t="s">
        <v>1</v>
      </c>
      <c r="N141" s="252" t="s">
        <v>42</v>
      </c>
      <c r="O141" s="90"/>
      <c r="P141" s="253">
        <f>O141*H141</f>
        <v>0</v>
      </c>
      <c r="Q141" s="253">
        <v>0</v>
      </c>
      <c r="R141" s="253">
        <f>Q141*H141</f>
        <v>0</v>
      </c>
      <c r="S141" s="253">
        <v>0</v>
      </c>
      <c r="T141" s="254">
        <f>S141*H141</f>
        <v>0</v>
      </c>
      <c r="U141" s="37"/>
      <c r="V141" s="37"/>
      <c r="W141" s="37"/>
      <c r="X141" s="37"/>
      <c r="Y141" s="37"/>
      <c r="Z141" s="37"/>
      <c r="AA141" s="37"/>
      <c r="AB141" s="37"/>
      <c r="AC141" s="37"/>
      <c r="AD141" s="37"/>
      <c r="AE141" s="37"/>
      <c r="AR141" s="255" t="s">
        <v>129</v>
      </c>
      <c r="AT141" s="255" t="s">
        <v>125</v>
      </c>
      <c r="AU141" s="255" t="s">
        <v>130</v>
      </c>
      <c r="AY141" s="14" t="s">
        <v>122</v>
      </c>
      <c r="BE141" s="137">
        <f>IF(N141="základná",J141,0)</f>
        <v>0</v>
      </c>
      <c r="BF141" s="137">
        <f>IF(N141="znížená",J141,0)</f>
        <v>0</v>
      </c>
      <c r="BG141" s="137">
        <f>IF(N141="zákl. prenesená",J141,0)</f>
        <v>0</v>
      </c>
      <c r="BH141" s="137">
        <f>IF(N141="zníž. prenesená",J141,0)</f>
        <v>0</v>
      </c>
      <c r="BI141" s="137">
        <f>IF(N141="nulová",J141,0)</f>
        <v>0</v>
      </c>
      <c r="BJ141" s="14" t="s">
        <v>130</v>
      </c>
      <c r="BK141" s="256">
        <f>ROUND(I141*H141,3)</f>
        <v>0</v>
      </c>
      <c r="BL141" s="14" t="s">
        <v>129</v>
      </c>
      <c r="BM141" s="255" t="s">
        <v>202</v>
      </c>
    </row>
    <row r="142" s="12" customFormat="1" ht="22.8" customHeight="1">
      <c r="A142" s="12"/>
      <c r="B142" s="229"/>
      <c r="C142" s="230"/>
      <c r="D142" s="231" t="s">
        <v>75</v>
      </c>
      <c r="E142" s="242" t="s">
        <v>130</v>
      </c>
      <c r="F142" s="242" t="s">
        <v>203</v>
      </c>
      <c r="G142" s="230"/>
      <c r="H142" s="230"/>
      <c r="I142" s="233"/>
      <c r="J142" s="243">
        <f>BK142</f>
        <v>0</v>
      </c>
      <c r="K142" s="230"/>
      <c r="L142" s="234"/>
      <c r="M142" s="235"/>
      <c r="N142" s="236"/>
      <c r="O142" s="236"/>
      <c r="P142" s="237">
        <f>P143</f>
        <v>0</v>
      </c>
      <c r="Q142" s="236"/>
      <c r="R142" s="237">
        <f>R143</f>
        <v>60.677500000000002</v>
      </c>
      <c r="S142" s="236"/>
      <c r="T142" s="238">
        <f>T143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39" t="s">
        <v>81</v>
      </c>
      <c r="AT142" s="240" t="s">
        <v>75</v>
      </c>
      <c r="AU142" s="240" t="s">
        <v>81</v>
      </c>
      <c r="AY142" s="239" t="s">
        <v>122</v>
      </c>
      <c r="BK142" s="241">
        <f>BK143</f>
        <v>0</v>
      </c>
    </row>
    <row r="143" s="2" customFormat="1" ht="16.5" customHeight="1">
      <c r="A143" s="37"/>
      <c r="B143" s="38"/>
      <c r="C143" s="244" t="s">
        <v>204</v>
      </c>
      <c r="D143" s="244" t="s">
        <v>125</v>
      </c>
      <c r="E143" s="245" t="s">
        <v>205</v>
      </c>
      <c r="F143" s="246" t="s">
        <v>206</v>
      </c>
      <c r="G143" s="247" t="s">
        <v>135</v>
      </c>
      <c r="H143" s="248">
        <v>250</v>
      </c>
      <c r="I143" s="249"/>
      <c r="J143" s="248">
        <f>ROUND(I143*H143,3)</f>
        <v>0</v>
      </c>
      <c r="K143" s="250"/>
      <c r="L143" s="40"/>
      <c r="M143" s="251" t="s">
        <v>1</v>
      </c>
      <c r="N143" s="252" t="s">
        <v>42</v>
      </c>
      <c r="O143" s="90"/>
      <c r="P143" s="253">
        <f>O143*H143</f>
        <v>0</v>
      </c>
      <c r="Q143" s="253">
        <v>0.24271000000000001</v>
      </c>
      <c r="R143" s="253">
        <f>Q143*H143</f>
        <v>60.677500000000002</v>
      </c>
      <c r="S143" s="253">
        <v>0</v>
      </c>
      <c r="T143" s="254">
        <f>S143*H143</f>
        <v>0</v>
      </c>
      <c r="U143" s="37"/>
      <c r="V143" s="37"/>
      <c r="W143" s="37"/>
      <c r="X143" s="37"/>
      <c r="Y143" s="37"/>
      <c r="Z143" s="37"/>
      <c r="AA143" s="37"/>
      <c r="AB143" s="37"/>
      <c r="AC143" s="37"/>
      <c r="AD143" s="37"/>
      <c r="AE143" s="37"/>
      <c r="AR143" s="255" t="s">
        <v>129</v>
      </c>
      <c r="AT143" s="255" t="s">
        <v>125</v>
      </c>
      <c r="AU143" s="255" t="s">
        <v>130</v>
      </c>
      <c r="AY143" s="14" t="s">
        <v>122</v>
      </c>
      <c r="BE143" s="137">
        <f>IF(N143="základná",J143,0)</f>
        <v>0</v>
      </c>
      <c r="BF143" s="137">
        <f>IF(N143="znížená",J143,0)</f>
        <v>0</v>
      </c>
      <c r="BG143" s="137">
        <f>IF(N143="zákl. prenesená",J143,0)</f>
        <v>0</v>
      </c>
      <c r="BH143" s="137">
        <f>IF(N143="zníž. prenesená",J143,0)</f>
        <v>0</v>
      </c>
      <c r="BI143" s="137">
        <f>IF(N143="nulová",J143,0)</f>
        <v>0</v>
      </c>
      <c r="BJ143" s="14" t="s">
        <v>130</v>
      </c>
      <c r="BK143" s="256">
        <f>ROUND(I143*H143,3)</f>
        <v>0</v>
      </c>
      <c r="BL143" s="14" t="s">
        <v>129</v>
      </c>
      <c r="BM143" s="255" t="s">
        <v>207</v>
      </c>
    </row>
    <row r="144" s="12" customFormat="1" ht="22.8" customHeight="1">
      <c r="A144" s="12"/>
      <c r="B144" s="229"/>
      <c r="C144" s="230"/>
      <c r="D144" s="231" t="s">
        <v>75</v>
      </c>
      <c r="E144" s="242" t="s">
        <v>129</v>
      </c>
      <c r="F144" s="242" t="s">
        <v>208</v>
      </c>
      <c r="G144" s="230"/>
      <c r="H144" s="230"/>
      <c r="I144" s="233"/>
      <c r="J144" s="243">
        <f>BK144</f>
        <v>0</v>
      </c>
      <c r="K144" s="230"/>
      <c r="L144" s="234"/>
      <c r="M144" s="235"/>
      <c r="N144" s="236"/>
      <c r="O144" s="236"/>
      <c r="P144" s="237">
        <f>SUM(P145:P153)</f>
        <v>0</v>
      </c>
      <c r="Q144" s="236"/>
      <c r="R144" s="237">
        <f>SUM(R145:R153)</f>
        <v>1.922685</v>
      </c>
      <c r="S144" s="236"/>
      <c r="T144" s="238">
        <f>SUM(T145:T153)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39" t="s">
        <v>81</v>
      </c>
      <c r="AT144" s="240" t="s">
        <v>75</v>
      </c>
      <c r="AU144" s="240" t="s">
        <v>81</v>
      </c>
      <c r="AY144" s="239" t="s">
        <v>122</v>
      </c>
      <c r="BK144" s="241">
        <f>SUM(BK145:BK153)</f>
        <v>0</v>
      </c>
    </row>
    <row r="145" s="2" customFormat="1" ht="21.75" customHeight="1">
      <c r="A145" s="37"/>
      <c r="B145" s="38"/>
      <c r="C145" s="244" t="s">
        <v>209</v>
      </c>
      <c r="D145" s="244" t="s">
        <v>125</v>
      </c>
      <c r="E145" s="245" t="s">
        <v>210</v>
      </c>
      <c r="F145" s="246" t="s">
        <v>211</v>
      </c>
      <c r="G145" s="247" t="s">
        <v>144</v>
      </c>
      <c r="H145" s="248">
        <v>12.65</v>
      </c>
      <c r="I145" s="249"/>
      <c r="J145" s="248">
        <f>ROUND(I145*H145,3)</f>
        <v>0</v>
      </c>
      <c r="K145" s="250"/>
      <c r="L145" s="40"/>
      <c r="M145" s="251" t="s">
        <v>1</v>
      </c>
      <c r="N145" s="252" t="s">
        <v>42</v>
      </c>
      <c r="O145" s="90"/>
      <c r="P145" s="253">
        <f>O145*H145</f>
        <v>0</v>
      </c>
      <c r="Q145" s="253">
        <v>0</v>
      </c>
      <c r="R145" s="253">
        <f>Q145*H145</f>
        <v>0</v>
      </c>
      <c r="S145" s="253">
        <v>0</v>
      </c>
      <c r="T145" s="254">
        <f>S145*H145</f>
        <v>0</v>
      </c>
      <c r="U145" s="37"/>
      <c r="V145" s="37"/>
      <c r="W145" s="37"/>
      <c r="X145" s="37"/>
      <c r="Y145" s="37"/>
      <c r="Z145" s="37"/>
      <c r="AA145" s="37"/>
      <c r="AB145" s="37"/>
      <c r="AC145" s="37"/>
      <c r="AD145" s="37"/>
      <c r="AE145" s="37"/>
      <c r="AR145" s="255" t="s">
        <v>129</v>
      </c>
      <c r="AT145" s="255" t="s">
        <v>125</v>
      </c>
      <c r="AU145" s="255" t="s">
        <v>130</v>
      </c>
      <c r="AY145" s="14" t="s">
        <v>122</v>
      </c>
      <c r="BE145" s="137">
        <f>IF(N145="základná",J145,0)</f>
        <v>0</v>
      </c>
      <c r="BF145" s="137">
        <f>IF(N145="znížená",J145,0)</f>
        <v>0</v>
      </c>
      <c r="BG145" s="137">
        <f>IF(N145="zákl. prenesená",J145,0)</f>
        <v>0</v>
      </c>
      <c r="BH145" s="137">
        <f>IF(N145="zníž. prenesená",J145,0)</f>
        <v>0</v>
      </c>
      <c r="BI145" s="137">
        <f>IF(N145="nulová",J145,0)</f>
        <v>0</v>
      </c>
      <c r="BJ145" s="14" t="s">
        <v>130</v>
      </c>
      <c r="BK145" s="256">
        <f>ROUND(I145*H145,3)</f>
        <v>0</v>
      </c>
      <c r="BL145" s="14" t="s">
        <v>129</v>
      </c>
      <c r="BM145" s="255" t="s">
        <v>212</v>
      </c>
    </row>
    <row r="146" s="2" customFormat="1" ht="21.75" customHeight="1">
      <c r="A146" s="37"/>
      <c r="B146" s="38"/>
      <c r="C146" s="244" t="s">
        <v>213</v>
      </c>
      <c r="D146" s="244" t="s">
        <v>125</v>
      </c>
      <c r="E146" s="245" t="s">
        <v>214</v>
      </c>
      <c r="F146" s="246" t="s">
        <v>215</v>
      </c>
      <c r="G146" s="247" t="s">
        <v>216</v>
      </c>
      <c r="H146" s="248">
        <v>40</v>
      </c>
      <c r="I146" s="249"/>
      <c r="J146" s="248">
        <f>ROUND(I146*H146,3)</f>
        <v>0</v>
      </c>
      <c r="K146" s="250"/>
      <c r="L146" s="40"/>
      <c r="M146" s="251" t="s">
        <v>1</v>
      </c>
      <c r="N146" s="252" t="s">
        <v>42</v>
      </c>
      <c r="O146" s="90"/>
      <c r="P146" s="253">
        <f>O146*H146</f>
        <v>0</v>
      </c>
      <c r="Q146" s="253">
        <v>0.00165</v>
      </c>
      <c r="R146" s="253">
        <f>Q146*H146</f>
        <v>0.066000000000000003</v>
      </c>
      <c r="S146" s="253">
        <v>0</v>
      </c>
      <c r="T146" s="254">
        <f>S146*H146</f>
        <v>0</v>
      </c>
      <c r="U146" s="37"/>
      <c r="V146" s="37"/>
      <c r="W146" s="37"/>
      <c r="X146" s="37"/>
      <c r="Y146" s="37"/>
      <c r="Z146" s="37"/>
      <c r="AA146" s="37"/>
      <c r="AB146" s="37"/>
      <c r="AC146" s="37"/>
      <c r="AD146" s="37"/>
      <c r="AE146" s="37"/>
      <c r="AR146" s="255" t="s">
        <v>129</v>
      </c>
      <c r="AT146" s="255" t="s">
        <v>125</v>
      </c>
      <c r="AU146" s="255" t="s">
        <v>130</v>
      </c>
      <c r="AY146" s="14" t="s">
        <v>122</v>
      </c>
      <c r="BE146" s="137">
        <f>IF(N146="základná",J146,0)</f>
        <v>0</v>
      </c>
      <c r="BF146" s="137">
        <f>IF(N146="znížená",J146,0)</f>
        <v>0</v>
      </c>
      <c r="BG146" s="137">
        <f>IF(N146="zákl. prenesená",J146,0)</f>
        <v>0</v>
      </c>
      <c r="BH146" s="137">
        <f>IF(N146="zníž. prenesená",J146,0)</f>
        <v>0</v>
      </c>
      <c r="BI146" s="137">
        <f>IF(N146="nulová",J146,0)</f>
        <v>0</v>
      </c>
      <c r="BJ146" s="14" t="s">
        <v>130</v>
      </c>
      <c r="BK146" s="256">
        <f>ROUND(I146*H146,3)</f>
        <v>0</v>
      </c>
      <c r="BL146" s="14" t="s">
        <v>129</v>
      </c>
      <c r="BM146" s="255" t="s">
        <v>217</v>
      </c>
    </row>
    <row r="147" s="2" customFormat="1" ht="21.75" customHeight="1">
      <c r="A147" s="37"/>
      <c r="B147" s="38"/>
      <c r="C147" s="257" t="s">
        <v>218</v>
      </c>
      <c r="D147" s="257" t="s">
        <v>180</v>
      </c>
      <c r="E147" s="258" t="s">
        <v>219</v>
      </c>
      <c r="F147" s="259" t="s">
        <v>220</v>
      </c>
      <c r="G147" s="260" t="s">
        <v>216</v>
      </c>
      <c r="H147" s="261">
        <v>40</v>
      </c>
      <c r="I147" s="262"/>
      <c r="J147" s="261">
        <f>ROUND(I147*H147,3)</f>
        <v>0</v>
      </c>
      <c r="K147" s="263"/>
      <c r="L147" s="264"/>
      <c r="M147" s="265" t="s">
        <v>1</v>
      </c>
      <c r="N147" s="266" t="s">
        <v>42</v>
      </c>
      <c r="O147" s="90"/>
      <c r="P147" s="253">
        <f>O147*H147</f>
        <v>0</v>
      </c>
      <c r="Q147" s="253">
        <v>0.017000000000000001</v>
      </c>
      <c r="R147" s="253">
        <f>Q147*H147</f>
        <v>0.68000000000000005</v>
      </c>
      <c r="S147" s="253">
        <v>0</v>
      </c>
      <c r="T147" s="254">
        <f>S147*H147</f>
        <v>0</v>
      </c>
      <c r="U147" s="37"/>
      <c r="V147" s="37"/>
      <c r="W147" s="37"/>
      <c r="X147" s="37"/>
      <c r="Y147" s="37"/>
      <c r="Z147" s="37"/>
      <c r="AA147" s="37"/>
      <c r="AB147" s="37"/>
      <c r="AC147" s="37"/>
      <c r="AD147" s="37"/>
      <c r="AE147" s="37"/>
      <c r="AR147" s="255" t="s">
        <v>184</v>
      </c>
      <c r="AT147" s="255" t="s">
        <v>180</v>
      </c>
      <c r="AU147" s="255" t="s">
        <v>130</v>
      </c>
      <c r="AY147" s="14" t="s">
        <v>122</v>
      </c>
      <c r="BE147" s="137">
        <f>IF(N147="základná",J147,0)</f>
        <v>0</v>
      </c>
      <c r="BF147" s="137">
        <f>IF(N147="znížená",J147,0)</f>
        <v>0</v>
      </c>
      <c r="BG147" s="137">
        <f>IF(N147="zákl. prenesená",J147,0)</f>
        <v>0</v>
      </c>
      <c r="BH147" s="137">
        <f>IF(N147="zníž. prenesená",J147,0)</f>
        <v>0</v>
      </c>
      <c r="BI147" s="137">
        <f>IF(N147="nulová",J147,0)</f>
        <v>0</v>
      </c>
      <c r="BJ147" s="14" t="s">
        <v>130</v>
      </c>
      <c r="BK147" s="256">
        <f>ROUND(I147*H147,3)</f>
        <v>0</v>
      </c>
      <c r="BL147" s="14" t="s">
        <v>129</v>
      </c>
      <c r="BM147" s="255" t="s">
        <v>221</v>
      </c>
    </row>
    <row r="148" s="2" customFormat="1" ht="21.75" customHeight="1">
      <c r="A148" s="37"/>
      <c r="B148" s="38"/>
      <c r="C148" s="244" t="s">
        <v>222</v>
      </c>
      <c r="D148" s="244" t="s">
        <v>125</v>
      </c>
      <c r="E148" s="245" t="s">
        <v>223</v>
      </c>
      <c r="F148" s="246" t="s">
        <v>224</v>
      </c>
      <c r="G148" s="247" t="s">
        <v>216</v>
      </c>
      <c r="H148" s="248">
        <v>3</v>
      </c>
      <c r="I148" s="249"/>
      <c r="J148" s="248">
        <f>ROUND(I148*H148,3)</f>
        <v>0</v>
      </c>
      <c r="K148" s="250"/>
      <c r="L148" s="40"/>
      <c r="M148" s="251" t="s">
        <v>1</v>
      </c>
      <c r="N148" s="252" t="s">
        <v>42</v>
      </c>
      <c r="O148" s="90"/>
      <c r="P148" s="253">
        <f>O148*H148</f>
        <v>0</v>
      </c>
      <c r="Q148" s="253">
        <v>0.00165</v>
      </c>
      <c r="R148" s="253">
        <f>Q148*H148</f>
        <v>0.0049499999999999995</v>
      </c>
      <c r="S148" s="253">
        <v>0</v>
      </c>
      <c r="T148" s="254">
        <f>S148*H148</f>
        <v>0</v>
      </c>
      <c r="U148" s="37"/>
      <c r="V148" s="37"/>
      <c r="W148" s="37"/>
      <c r="X148" s="37"/>
      <c r="Y148" s="37"/>
      <c r="Z148" s="37"/>
      <c r="AA148" s="37"/>
      <c r="AB148" s="37"/>
      <c r="AC148" s="37"/>
      <c r="AD148" s="37"/>
      <c r="AE148" s="37"/>
      <c r="AR148" s="255" t="s">
        <v>129</v>
      </c>
      <c r="AT148" s="255" t="s">
        <v>125</v>
      </c>
      <c r="AU148" s="255" t="s">
        <v>130</v>
      </c>
      <c r="AY148" s="14" t="s">
        <v>122</v>
      </c>
      <c r="BE148" s="137">
        <f>IF(N148="základná",J148,0)</f>
        <v>0</v>
      </c>
      <c r="BF148" s="137">
        <f>IF(N148="znížená",J148,0)</f>
        <v>0</v>
      </c>
      <c r="BG148" s="137">
        <f>IF(N148="zákl. prenesená",J148,0)</f>
        <v>0</v>
      </c>
      <c r="BH148" s="137">
        <f>IF(N148="zníž. prenesená",J148,0)</f>
        <v>0</v>
      </c>
      <c r="BI148" s="137">
        <f>IF(N148="nulová",J148,0)</f>
        <v>0</v>
      </c>
      <c r="BJ148" s="14" t="s">
        <v>130</v>
      </c>
      <c r="BK148" s="256">
        <f>ROUND(I148*H148,3)</f>
        <v>0</v>
      </c>
      <c r="BL148" s="14" t="s">
        <v>129</v>
      </c>
      <c r="BM148" s="255" t="s">
        <v>225</v>
      </c>
    </row>
    <row r="149" s="2" customFormat="1" ht="21.75" customHeight="1">
      <c r="A149" s="37"/>
      <c r="B149" s="38"/>
      <c r="C149" s="257" t="s">
        <v>226</v>
      </c>
      <c r="D149" s="257" t="s">
        <v>180</v>
      </c>
      <c r="E149" s="258" t="s">
        <v>227</v>
      </c>
      <c r="F149" s="259" t="s">
        <v>228</v>
      </c>
      <c r="G149" s="260" t="s">
        <v>216</v>
      </c>
      <c r="H149" s="261">
        <v>3</v>
      </c>
      <c r="I149" s="262"/>
      <c r="J149" s="261">
        <f>ROUND(I149*H149,3)</f>
        <v>0</v>
      </c>
      <c r="K149" s="263"/>
      <c r="L149" s="264"/>
      <c r="M149" s="265" t="s">
        <v>1</v>
      </c>
      <c r="N149" s="266" t="s">
        <v>42</v>
      </c>
      <c r="O149" s="90"/>
      <c r="P149" s="253">
        <f>O149*H149</f>
        <v>0</v>
      </c>
      <c r="Q149" s="253">
        <v>0.0063</v>
      </c>
      <c r="R149" s="253">
        <f>Q149*H149</f>
        <v>0.0189</v>
      </c>
      <c r="S149" s="253">
        <v>0</v>
      </c>
      <c r="T149" s="254">
        <f>S149*H149</f>
        <v>0</v>
      </c>
      <c r="U149" s="37"/>
      <c r="V149" s="37"/>
      <c r="W149" s="37"/>
      <c r="X149" s="37"/>
      <c r="Y149" s="37"/>
      <c r="Z149" s="37"/>
      <c r="AA149" s="37"/>
      <c r="AB149" s="37"/>
      <c r="AC149" s="37"/>
      <c r="AD149" s="37"/>
      <c r="AE149" s="37"/>
      <c r="AR149" s="255" t="s">
        <v>184</v>
      </c>
      <c r="AT149" s="255" t="s">
        <v>180</v>
      </c>
      <c r="AU149" s="255" t="s">
        <v>130</v>
      </c>
      <c r="AY149" s="14" t="s">
        <v>122</v>
      </c>
      <c r="BE149" s="137">
        <f>IF(N149="základná",J149,0)</f>
        <v>0</v>
      </c>
      <c r="BF149" s="137">
        <f>IF(N149="znížená",J149,0)</f>
        <v>0</v>
      </c>
      <c r="BG149" s="137">
        <f>IF(N149="zákl. prenesená",J149,0)</f>
        <v>0</v>
      </c>
      <c r="BH149" s="137">
        <f>IF(N149="zníž. prenesená",J149,0)</f>
        <v>0</v>
      </c>
      <c r="BI149" s="137">
        <f>IF(N149="nulová",J149,0)</f>
        <v>0</v>
      </c>
      <c r="BJ149" s="14" t="s">
        <v>130</v>
      </c>
      <c r="BK149" s="256">
        <f>ROUND(I149*H149,3)</f>
        <v>0</v>
      </c>
      <c r="BL149" s="14" t="s">
        <v>129</v>
      </c>
      <c r="BM149" s="255" t="s">
        <v>229</v>
      </c>
    </row>
    <row r="150" s="2" customFormat="1" ht="21.75" customHeight="1">
      <c r="A150" s="37"/>
      <c r="B150" s="38"/>
      <c r="C150" s="244" t="s">
        <v>7</v>
      </c>
      <c r="D150" s="244" t="s">
        <v>125</v>
      </c>
      <c r="E150" s="245" t="s">
        <v>230</v>
      </c>
      <c r="F150" s="246" t="s">
        <v>231</v>
      </c>
      <c r="G150" s="247" t="s">
        <v>216</v>
      </c>
      <c r="H150" s="248">
        <v>6</v>
      </c>
      <c r="I150" s="249"/>
      <c r="J150" s="248">
        <f>ROUND(I150*H150,3)</f>
        <v>0</v>
      </c>
      <c r="K150" s="250"/>
      <c r="L150" s="40"/>
      <c r="M150" s="251" t="s">
        <v>1</v>
      </c>
      <c r="N150" s="252" t="s">
        <v>42</v>
      </c>
      <c r="O150" s="90"/>
      <c r="P150" s="253">
        <f>O150*H150</f>
        <v>0</v>
      </c>
      <c r="Q150" s="253">
        <v>0.0066</v>
      </c>
      <c r="R150" s="253">
        <f>Q150*H150</f>
        <v>0.039599999999999996</v>
      </c>
      <c r="S150" s="253">
        <v>0</v>
      </c>
      <c r="T150" s="254">
        <f>S150*H150</f>
        <v>0</v>
      </c>
      <c r="U150" s="37"/>
      <c r="V150" s="37"/>
      <c r="W150" s="37"/>
      <c r="X150" s="37"/>
      <c r="Y150" s="37"/>
      <c r="Z150" s="37"/>
      <c r="AA150" s="37"/>
      <c r="AB150" s="37"/>
      <c r="AC150" s="37"/>
      <c r="AD150" s="37"/>
      <c r="AE150" s="37"/>
      <c r="AR150" s="255" t="s">
        <v>129</v>
      </c>
      <c r="AT150" s="255" t="s">
        <v>125</v>
      </c>
      <c r="AU150" s="255" t="s">
        <v>130</v>
      </c>
      <c r="AY150" s="14" t="s">
        <v>122</v>
      </c>
      <c r="BE150" s="137">
        <f>IF(N150="základná",J150,0)</f>
        <v>0</v>
      </c>
      <c r="BF150" s="137">
        <f>IF(N150="znížená",J150,0)</f>
        <v>0</v>
      </c>
      <c r="BG150" s="137">
        <f>IF(N150="zákl. prenesená",J150,0)</f>
        <v>0</v>
      </c>
      <c r="BH150" s="137">
        <f>IF(N150="zníž. prenesená",J150,0)</f>
        <v>0</v>
      </c>
      <c r="BI150" s="137">
        <f>IF(N150="nulová",J150,0)</f>
        <v>0</v>
      </c>
      <c r="BJ150" s="14" t="s">
        <v>130</v>
      </c>
      <c r="BK150" s="256">
        <f>ROUND(I150*H150,3)</f>
        <v>0</v>
      </c>
      <c r="BL150" s="14" t="s">
        <v>129</v>
      </c>
      <c r="BM150" s="255" t="s">
        <v>232</v>
      </c>
    </row>
    <row r="151" s="2" customFormat="1" ht="16.5" customHeight="1">
      <c r="A151" s="37"/>
      <c r="B151" s="38"/>
      <c r="C151" s="257" t="s">
        <v>233</v>
      </c>
      <c r="D151" s="257" t="s">
        <v>180</v>
      </c>
      <c r="E151" s="258" t="s">
        <v>234</v>
      </c>
      <c r="F151" s="259" t="s">
        <v>235</v>
      </c>
      <c r="G151" s="260" t="s">
        <v>216</v>
      </c>
      <c r="H151" s="261">
        <v>5</v>
      </c>
      <c r="I151" s="262"/>
      <c r="J151" s="261">
        <f>ROUND(I151*H151,3)</f>
        <v>0</v>
      </c>
      <c r="K151" s="263"/>
      <c r="L151" s="264"/>
      <c r="M151" s="265" t="s">
        <v>1</v>
      </c>
      <c r="N151" s="266" t="s">
        <v>42</v>
      </c>
      <c r="O151" s="90"/>
      <c r="P151" s="253">
        <f>O151*H151</f>
        <v>0</v>
      </c>
      <c r="Q151" s="253">
        <v>0.00059999999999999995</v>
      </c>
      <c r="R151" s="253">
        <f>Q151*H151</f>
        <v>0.0029999999999999996</v>
      </c>
      <c r="S151" s="253">
        <v>0</v>
      </c>
      <c r="T151" s="254">
        <f>S151*H151</f>
        <v>0</v>
      </c>
      <c r="U151" s="37"/>
      <c r="V151" s="37"/>
      <c r="W151" s="37"/>
      <c r="X151" s="37"/>
      <c r="Y151" s="37"/>
      <c r="Z151" s="37"/>
      <c r="AA151" s="37"/>
      <c r="AB151" s="37"/>
      <c r="AC151" s="37"/>
      <c r="AD151" s="37"/>
      <c r="AE151" s="37"/>
      <c r="AR151" s="255" t="s">
        <v>184</v>
      </c>
      <c r="AT151" s="255" t="s">
        <v>180</v>
      </c>
      <c r="AU151" s="255" t="s">
        <v>130</v>
      </c>
      <c r="AY151" s="14" t="s">
        <v>122</v>
      </c>
      <c r="BE151" s="137">
        <f>IF(N151="základná",J151,0)</f>
        <v>0</v>
      </c>
      <c r="BF151" s="137">
        <f>IF(N151="znížená",J151,0)</f>
        <v>0</v>
      </c>
      <c r="BG151" s="137">
        <f>IF(N151="zákl. prenesená",J151,0)</f>
        <v>0</v>
      </c>
      <c r="BH151" s="137">
        <f>IF(N151="zníž. prenesená",J151,0)</f>
        <v>0</v>
      </c>
      <c r="BI151" s="137">
        <f>IF(N151="nulová",J151,0)</f>
        <v>0</v>
      </c>
      <c r="BJ151" s="14" t="s">
        <v>130</v>
      </c>
      <c r="BK151" s="256">
        <f>ROUND(I151*H151,3)</f>
        <v>0</v>
      </c>
      <c r="BL151" s="14" t="s">
        <v>129</v>
      </c>
      <c r="BM151" s="255" t="s">
        <v>236</v>
      </c>
    </row>
    <row r="152" s="2" customFormat="1" ht="16.5" customHeight="1">
      <c r="A152" s="37"/>
      <c r="B152" s="38"/>
      <c r="C152" s="257" t="s">
        <v>237</v>
      </c>
      <c r="D152" s="257" t="s">
        <v>180</v>
      </c>
      <c r="E152" s="258" t="s">
        <v>238</v>
      </c>
      <c r="F152" s="259" t="s">
        <v>239</v>
      </c>
      <c r="G152" s="260" t="s">
        <v>216</v>
      </c>
      <c r="H152" s="261">
        <v>1</v>
      </c>
      <c r="I152" s="262"/>
      <c r="J152" s="261">
        <f>ROUND(I152*H152,3)</f>
        <v>0</v>
      </c>
      <c r="K152" s="263"/>
      <c r="L152" s="264"/>
      <c r="M152" s="265" t="s">
        <v>1</v>
      </c>
      <c r="N152" s="266" t="s">
        <v>42</v>
      </c>
      <c r="O152" s="90"/>
      <c r="P152" s="253">
        <f>O152*H152</f>
        <v>0</v>
      </c>
      <c r="Q152" s="253">
        <v>0.002</v>
      </c>
      <c r="R152" s="253">
        <f>Q152*H152</f>
        <v>0.002</v>
      </c>
      <c r="S152" s="253">
        <v>0</v>
      </c>
      <c r="T152" s="254">
        <f>S152*H152</f>
        <v>0</v>
      </c>
      <c r="U152" s="37"/>
      <c r="V152" s="37"/>
      <c r="W152" s="37"/>
      <c r="X152" s="37"/>
      <c r="Y152" s="37"/>
      <c r="Z152" s="37"/>
      <c r="AA152" s="37"/>
      <c r="AB152" s="37"/>
      <c r="AC152" s="37"/>
      <c r="AD152" s="37"/>
      <c r="AE152" s="37"/>
      <c r="AR152" s="255" t="s">
        <v>184</v>
      </c>
      <c r="AT152" s="255" t="s">
        <v>180</v>
      </c>
      <c r="AU152" s="255" t="s">
        <v>130</v>
      </c>
      <c r="AY152" s="14" t="s">
        <v>122</v>
      </c>
      <c r="BE152" s="137">
        <f>IF(N152="základná",J152,0)</f>
        <v>0</v>
      </c>
      <c r="BF152" s="137">
        <f>IF(N152="znížená",J152,0)</f>
        <v>0</v>
      </c>
      <c r="BG152" s="137">
        <f>IF(N152="zákl. prenesená",J152,0)</f>
        <v>0</v>
      </c>
      <c r="BH152" s="137">
        <f>IF(N152="zníž. prenesená",J152,0)</f>
        <v>0</v>
      </c>
      <c r="BI152" s="137">
        <f>IF(N152="nulová",J152,0)</f>
        <v>0</v>
      </c>
      <c r="BJ152" s="14" t="s">
        <v>130</v>
      </c>
      <c r="BK152" s="256">
        <f>ROUND(I152*H152,3)</f>
        <v>0</v>
      </c>
      <c r="BL152" s="14" t="s">
        <v>129</v>
      </c>
      <c r="BM152" s="255" t="s">
        <v>240</v>
      </c>
    </row>
    <row r="153" s="2" customFormat="1" ht="21.75" customHeight="1">
      <c r="A153" s="37"/>
      <c r="B153" s="38"/>
      <c r="C153" s="244" t="s">
        <v>241</v>
      </c>
      <c r="D153" s="244" t="s">
        <v>125</v>
      </c>
      <c r="E153" s="245" t="s">
        <v>242</v>
      </c>
      <c r="F153" s="246" t="s">
        <v>243</v>
      </c>
      <c r="G153" s="247" t="s">
        <v>144</v>
      </c>
      <c r="H153" s="248">
        <v>0.5</v>
      </c>
      <c r="I153" s="249"/>
      <c r="J153" s="248">
        <f>ROUND(I153*H153,3)</f>
        <v>0</v>
      </c>
      <c r="K153" s="250"/>
      <c r="L153" s="40"/>
      <c r="M153" s="251" t="s">
        <v>1</v>
      </c>
      <c r="N153" s="252" t="s">
        <v>42</v>
      </c>
      <c r="O153" s="90"/>
      <c r="P153" s="253">
        <f>O153*H153</f>
        <v>0</v>
      </c>
      <c r="Q153" s="253">
        <v>2.2164700000000002</v>
      </c>
      <c r="R153" s="253">
        <f>Q153*H153</f>
        <v>1.1082350000000001</v>
      </c>
      <c r="S153" s="253">
        <v>0</v>
      </c>
      <c r="T153" s="254">
        <f>S153*H153</f>
        <v>0</v>
      </c>
      <c r="U153" s="37"/>
      <c r="V153" s="37"/>
      <c r="W153" s="37"/>
      <c r="X153" s="37"/>
      <c r="Y153" s="37"/>
      <c r="Z153" s="37"/>
      <c r="AA153" s="37"/>
      <c r="AB153" s="37"/>
      <c r="AC153" s="37"/>
      <c r="AD153" s="37"/>
      <c r="AE153" s="37"/>
      <c r="AR153" s="255" t="s">
        <v>129</v>
      </c>
      <c r="AT153" s="255" t="s">
        <v>125</v>
      </c>
      <c r="AU153" s="255" t="s">
        <v>130</v>
      </c>
      <c r="AY153" s="14" t="s">
        <v>122</v>
      </c>
      <c r="BE153" s="137">
        <f>IF(N153="základná",J153,0)</f>
        <v>0</v>
      </c>
      <c r="BF153" s="137">
        <f>IF(N153="znížená",J153,0)</f>
        <v>0</v>
      </c>
      <c r="BG153" s="137">
        <f>IF(N153="zákl. prenesená",J153,0)</f>
        <v>0</v>
      </c>
      <c r="BH153" s="137">
        <f>IF(N153="zníž. prenesená",J153,0)</f>
        <v>0</v>
      </c>
      <c r="BI153" s="137">
        <f>IF(N153="nulová",J153,0)</f>
        <v>0</v>
      </c>
      <c r="BJ153" s="14" t="s">
        <v>130</v>
      </c>
      <c r="BK153" s="256">
        <f>ROUND(I153*H153,3)</f>
        <v>0</v>
      </c>
      <c r="BL153" s="14" t="s">
        <v>129</v>
      </c>
      <c r="BM153" s="255" t="s">
        <v>244</v>
      </c>
    </row>
    <row r="154" s="12" customFormat="1" ht="22.8" customHeight="1">
      <c r="A154" s="12"/>
      <c r="B154" s="229"/>
      <c r="C154" s="230"/>
      <c r="D154" s="231" t="s">
        <v>75</v>
      </c>
      <c r="E154" s="242" t="s">
        <v>245</v>
      </c>
      <c r="F154" s="242" t="s">
        <v>246</v>
      </c>
      <c r="G154" s="230"/>
      <c r="H154" s="230"/>
      <c r="I154" s="233"/>
      <c r="J154" s="243">
        <f>BK154</f>
        <v>0</v>
      </c>
      <c r="K154" s="230"/>
      <c r="L154" s="234"/>
      <c r="M154" s="235"/>
      <c r="N154" s="236"/>
      <c r="O154" s="236"/>
      <c r="P154" s="237">
        <f>SUM(P155:P161)</f>
        <v>0</v>
      </c>
      <c r="Q154" s="236"/>
      <c r="R154" s="237">
        <f>SUM(R155:R161)</f>
        <v>53.550399999999996</v>
      </c>
      <c r="S154" s="236"/>
      <c r="T154" s="238">
        <f>SUM(T155:T161)</f>
        <v>0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39" t="s">
        <v>81</v>
      </c>
      <c r="AT154" s="240" t="s">
        <v>75</v>
      </c>
      <c r="AU154" s="240" t="s">
        <v>81</v>
      </c>
      <c r="AY154" s="239" t="s">
        <v>122</v>
      </c>
      <c r="BK154" s="241">
        <f>SUM(BK155:BK161)</f>
        <v>0</v>
      </c>
    </row>
    <row r="155" s="2" customFormat="1" ht="21.75" customHeight="1">
      <c r="A155" s="37"/>
      <c r="B155" s="38"/>
      <c r="C155" s="244" t="s">
        <v>247</v>
      </c>
      <c r="D155" s="244" t="s">
        <v>125</v>
      </c>
      <c r="E155" s="245" t="s">
        <v>248</v>
      </c>
      <c r="F155" s="246" t="s">
        <v>249</v>
      </c>
      <c r="G155" s="247" t="s">
        <v>161</v>
      </c>
      <c r="H155" s="248">
        <v>12</v>
      </c>
      <c r="I155" s="249"/>
      <c r="J155" s="248">
        <f>ROUND(I155*H155,3)</f>
        <v>0</v>
      </c>
      <c r="K155" s="250"/>
      <c r="L155" s="40"/>
      <c r="M155" s="251" t="s">
        <v>1</v>
      </c>
      <c r="N155" s="252" t="s">
        <v>42</v>
      </c>
      <c r="O155" s="90"/>
      <c r="P155" s="253">
        <f>O155*H155</f>
        <v>0</v>
      </c>
      <c r="Q155" s="253">
        <v>0.55491999999999997</v>
      </c>
      <c r="R155" s="253">
        <f>Q155*H155</f>
        <v>6.6590399999999992</v>
      </c>
      <c r="S155" s="253">
        <v>0</v>
      </c>
      <c r="T155" s="254">
        <f>S155*H155</f>
        <v>0</v>
      </c>
      <c r="U155" s="37"/>
      <c r="V155" s="37"/>
      <c r="W155" s="37"/>
      <c r="X155" s="37"/>
      <c r="Y155" s="37"/>
      <c r="Z155" s="37"/>
      <c r="AA155" s="37"/>
      <c r="AB155" s="37"/>
      <c r="AC155" s="37"/>
      <c r="AD155" s="37"/>
      <c r="AE155" s="37"/>
      <c r="AR155" s="255" t="s">
        <v>129</v>
      </c>
      <c r="AT155" s="255" t="s">
        <v>125</v>
      </c>
      <c r="AU155" s="255" t="s">
        <v>130</v>
      </c>
      <c r="AY155" s="14" t="s">
        <v>122</v>
      </c>
      <c r="BE155" s="137">
        <f>IF(N155="základná",J155,0)</f>
        <v>0</v>
      </c>
      <c r="BF155" s="137">
        <f>IF(N155="znížená",J155,0)</f>
        <v>0</v>
      </c>
      <c r="BG155" s="137">
        <f>IF(N155="zákl. prenesená",J155,0)</f>
        <v>0</v>
      </c>
      <c r="BH155" s="137">
        <f>IF(N155="zníž. prenesená",J155,0)</f>
        <v>0</v>
      </c>
      <c r="BI155" s="137">
        <f>IF(N155="nulová",J155,0)</f>
        <v>0</v>
      </c>
      <c r="BJ155" s="14" t="s">
        <v>130</v>
      </c>
      <c r="BK155" s="256">
        <f>ROUND(I155*H155,3)</f>
        <v>0</v>
      </c>
      <c r="BL155" s="14" t="s">
        <v>129</v>
      </c>
      <c r="BM155" s="255" t="s">
        <v>250</v>
      </c>
    </row>
    <row r="156" s="2" customFormat="1" ht="21.75" customHeight="1">
      <c r="A156" s="37"/>
      <c r="B156" s="38"/>
      <c r="C156" s="244" t="s">
        <v>251</v>
      </c>
      <c r="D156" s="244" t="s">
        <v>125</v>
      </c>
      <c r="E156" s="245" t="s">
        <v>252</v>
      </c>
      <c r="F156" s="246" t="s">
        <v>253</v>
      </c>
      <c r="G156" s="247" t="s">
        <v>161</v>
      </c>
      <c r="H156" s="248">
        <v>12</v>
      </c>
      <c r="I156" s="249"/>
      <c r="J156" s="248">
        <f>ROUND(I156*H156,3)</f>
        <v>0</v>
      </c>
      <c r="K156" s="250"/>
      <c r="L156" s="40"/>
      <c r="M156" s="251" t="s">
        <v>1</v>
      </c>
      <c r="N156" s="252" t="s">
        <v>42</v>
      </c>
      <c r="O156" s="90"/>
      <c r="P156" s="253">
        <f>O156*H156</f>
        <v>0</v>
      </c>
      <c r="Q156" s="253">
        <v>0.27994000000000002</v>
      </c>
      <c r="R156" s="253">
        <f>Q156*H156</f>
        <v>3.35928</v>
      </c>
      <c r="S156" s="253">
        <v>0</v>
      </c>
      <c r="T156" s="254">
        <f>S156*H156</f>
        <v>0</v>
      </c>
      <c r="U156" s="37"/>
      <c r="V156" s="37"/>
      <c r="W156" s="37"/>
      <c r="X156" s="37"/>
      <c r="Y156" s="37"/>
      <c r="Z156" s="37"/>
      <c r="AA156" s="37"/>
      <c r="AB156" s="37"/>
      <c r="AC156" s="37"/>
      <c r="AD156" s="37"/>
      <c r="AE156" s="37"/>
      <c r="AR156" s="255" t="s">
        <v>129</v>
      </c>
      <c r="AT156" s="255" t="s">
        <v>125</v>
      </c>
      <c r="AU156" s="255" t="s">
        <v>130</v>
      </c>
      <c r="AY156" s="14" t="s">
        <v>122</v>
      </c>
      <c r="BE156" s="137">
        <f>IF(N156="základná",J156,0)</f>
        <v>0</v>
      </c>
      <c r="BF156" s="137">
        <f>IF(N156="znížená",J156,0)</f>
        <v>0</v>
      </c>
      <c r="BG156" s="137">
        <f>IF(N156="zákl. prenesená",J156,0)</f>
        <v>0</v>
      </c>
      <c r="BH156" s="137">
        <f>IF(N156="zníž. prenesená",J156,0)</f>
        <v>0</v>
      </c>
      <c r="BI156" s="137">
        <f>IF(N156="nulová",J156,0)</f>
        <v>0</v>
      </c>
      <c r="BJ156" s="14" t="s">
        <v>130</v>
      </c>
      <c r="BK156" s="256">
        <f>ROUND(I156*H156,3)</f>
        <v>0</v>
      </c>
      <c r="BL156" s="14" t="s">
        <v>129</v>
      </c>
      <c r="BM156" s="255" t="s">
        <v>254</v>
      </c>
    </row>
    <row r="157" s="2" customFormat="1" ht="21.75" customHeight="1">
      <c r="A157" s="37"/>
      <c r="B157" s="38"/>
      <c r="C157" s="244" t="s">
        <v>184</v>
      </c>
      <c r="D157" s="244" t="s">
        <v>125</v>
      </c>
      <c r="E157" s="245" t="s">
        <v>255</v>
      </c>
      <c r="F157" s="246" t="s">
        <v>256</v>
      </c>
      <c r="G157" s="247" t="s">
        <v>161</v>
      </c>
      <c r="H157" s="248">
        <v>12</v>
      </c>
      <c r="I157" s="249"/>
      <c r="J157" s="248">
        <f>ROUND(I157*H157,3)</f>
        <v>0</v>
      </c>
      <c r="K157" s="250"/>
      <c r="L157" s="40"/>
      <c r="M157" s="251" t="s">
        <v>1</v>
      </c>
      <c r="N157" s="252" t="s">
        <v>42</v>
      </c>
      <c r="O157" s="90"/>
      <c r="P157" s="253">
        <f>O157*H157</f>
        <v>0</v>
      </c>
      <c r="Q157" s="253">
        <v>0.13188</v>
      </c>
      <c r="R157" s="253">
        <f>Q157*H157</f>
        <v>1.58256</v>
      </c>
      <c r="S157" s="253">
        <v>0</v>
      </c>
      <c r="T157" s="254">
        <f>S157*H157</f>
        <v>0</v>
      </c>
      <c r="U157" s="37"/>
      <c r="V157" s="37"/>
      <c r="W157" s="37"/>
      <c r="X157" s="37"/>
      <c r="Y157" s="37"/>
      <c r="Z157" s="37"/>
      <c r="AA157" s="37"/>
      <c r="AB157" s="37"/>
      <c r="AC157" s="37"/>
      <c r="AD157" s="37"/>
      <c r="AE157" s="37"/>
      <c r="AR157" s="255" t="s">
        <v>129</v>
      </c>
      <c r="AT157" s="255" t="s">
        <v>125</v>
      </c>
      <c r="AU157" s="255" t="s">
        <v>130</v>
      </c>
      <c r="AY157" s="14" t="s">
        <v>122</v>
      </c>
      <c r="BE157" s="137">
        <f>IF(N157="základná",J157,0)</f>
        <v>0</v>
      </c>
      <c r="BF157" s="137">
        <f>IF(N157="znížená",J157,0)</f>
        <v>0</v>
      </c>
      <c r="BG157" s="137">
        <f>IF(N157="zákl. prenesená",J157,0)</f>
        <v>0</v>
      </c>
      <c r="BH157" s="137">
        <f>IF(N157="zníž. prenesená",J157,0)</f>
        <v>0</v>
      </c>
      <c r="BI157" s="137">
        <f>IF(N157="nulová",J157,0)</f>
        <v>0</v>
      </c>
      <c r="BJ157" s="14" t="s">
        <v>130</v>
      </c>
      <c r="BK157" s="256">
        <f>ROUND(I157*H157,3)</f>
        <v>0</v>
      </c>
      <c r="BL157" s="14" t="s">
        <v>129</v>
      </c>
      <c r="BM157" s="255" t="s">
        <v>257</v>
      </c>
    </row>
    <row r="158" s="2" customFormat="1" ht="21.75" customHeight="1">
      <c r="A158" s="37"/>
      <c r="B158" s="38"/>
      <c r="C158" s="244" t="s">
        <v>258</v>
      </c>
      <c r="D158" s="244" t="s">
        <v>125</v>
      </c>
      <c r="E158" s="245" t="s">
        <v>259</v>
      </c>
      <c r="F158" s="246" t="s">
        <v>260</v>
      </c>
      <c r="G158" s="247" t="s">
        <v>161</v>
      </c>
      <c r="H158" s="248">
        <v>12</v>
      </c>
      <c r="I158" s="249"/>
      <c r="J158" s="248">
        <f>ROUND(I158*H158,3)</f>
        <v>0</v>
      </c>
      <c r="K158" s="250"/>
      <c r="L158" s="40"/>
      <c r="M158" s="251" t="s">
        <v>1</v>
      </c>
      <c r="N158" s="252" t="s">
        <v>42</v>
      </c>
      <c r="O158" s="90"/>
      <c r="P158" s="253">
        <f>O158*H158</f>
        <v>0</v>
      </c>
      <c r="Q158" s="253">
        <v>0.31647999999999998</v>
      </c>
      <c r="R158" s="253">
        <f>Q158*H158</f>
        <v>3.7977599999999998</v>
      </c>
      <c r="S158" s="253">
        <v>0</v>
      </c>
      <c r="T158" s="254">
        <f>S158*H158</f>
        <v>0</v>
      </c>
      <c r="U158" s="37"/>
      <c r="V158" s="37"/>
      <c r="W158" s="37"/>
      <c r="X158" s="37"/>
      <c r="Y158" s="37"/>
      <c r="Z158" s="37"/>
      <c r="AA158" s="37"/>
      <c r="AB158" s="37"/>
      <c r="AC158" s="37"/>
      <c r="AD158" s="37"/>
      <c r="AE158" s="37"/>
      <c r="AR158" s="255" t="s">
        <v>129</v>
      </c>
      <c r="AT158" s="255" t="s">
        <v>125</v>
      </c>
      <c r="AU158" s="255" t="s">
        <v>130</v>
      </c>
      <c r="AY158" s="14" t="s">
        <v>122</v>
      </c>
      <c r="BE158" s="137">
        <f>IF(N158="základná",J158,0)</f>
        <v>0</v>
      </c>
      <c r="BF158" s="137">
        <f>IF(N158="znížená",J158,0)</f>
        <v>0</v>
      </c>
      <c r="BG158" s="137">
        <f>IF(N158="zákl. prenesená",J158,0)</f>
        <v>0</v>
      </c>
      <c r="BH158" s="137">
        <f>IF(N158="zníž. prenesená",J158,0)</f>
        <v>0</v>
      </c>
      <c r="BI158" s="137">
        <f>IF(N158="nulová",J158,0)</f>
        <v>0</v>
      </c>
      <c r="BJ158" s="14" t="s">
        <v>130</v>
      </c>
      <c r="BK158" s="256">
        <f>ROUND(I158*H158,3)</f>
        <v>0</v>
      </c>
      <c r="BL158" s="14" t="s">
        <v>129</v>
      </c>
      <c r="BM158" s="255" t="s">
        <v>261</v>
      </c>
    </row>
    <row r="159" s="2" customFormat="1" ht="21.75" customHeight="1">
      <c r="A159" s="37"/>
      <c r="B159" s="38"/>
      <c r="C159" s="244" t="s">
        <v>262</v>
      </c>
      <c r="D159" s="244" t="s">
        <v>125</v>
      </c>
      <c r="E159" s="245" t="s">
        <v>263</v>
      </c>
      <c r="F159" s="246" t="s">
        <v>264</v>
      </c>
      <c r="G159" s="247" t="s">
        <v>161</v>
      </c>
      <c r="H159" s="248">
        <v>100</v>
      </c>
      <c r="I159" s="249"/>
      <c r="J159" s="248">
        <f>ROUND(I159*H159,3)</f>
        <v>0</v>
      </c>
      <c r="K159" s="250"/>
      <c r="L159" s="40"/>
      <c r="M159" s="251" t="s">
        <v>1</v>
      </c>
      <c r="N159" s="252" t="s">
        <v>42</v>
      </c>
      <c r="O159" s="90"/>
      <c r="P159" s="253">
        <f>O159*H159</f>
        <v>0</v>
      </c>
      <c r="Q159" s="253">
        <v>0.18906999999999999</v>
      </c>
      <c r="R159" s="253">
        <f>Q159*H159</f>
        <v>18.907</v>
      </c>
      <c r="S159" s="253">
        <v>0</v>
      </c>
      <c r="T159" s="254">
        <f>S159*H159</f>
        <v>0</v>
      </c>
      <c r="U159" s="37"/>
      <c r="V159" s="37"/>
      <c r="W159" s="37"/>
      <c r="X159" s="37"/>
      <c r="Y159" s="37"/>
      <c r="Z159" s="37"/>
      <c r="AA159" s="37"/>
      <c r="AB159" s="37"/>
      <c r="AC159" s="37"/>
      <c r="AD159" s="37"/>
      <c r="AE159" s="37"/>
      <c r="AR159" s="255" t="s">
        <v>129</v>
      </c>
      <c r="AT159" s="255" t="s">
        <v>125</v>
      </c>
      <c r="AU159" s="255" t="s">
        <v>130</v>
      </c>
      <c r="AY159" s="14" t="s">
        <v>122</v>
      </c>
      <c r="BE159" s="137">
        <f>IF(N159="základná",J159,0)</f>
        <v>0</v>
      </c>
      <c r="BF159" s="137">
        <f>IF(N159="znížená",J159,0)</f>
        <v>0</v>
      </c>
      <c r="BG159" s="137">
        <f>IF(N159="zákl. prenesená",J159,0)</f>
        <v>0</v>
      </c>
      <c r="BH159" s="137">
        <f>IF(N159="zníž. prenesená",J159,0)</f>
        <v>0</v>
      </c>
      <c r="BI159" s="137">
        <f>IF(N159="nulová",J159,0)</f>
        <v>0</v>
      </c>
      <c r="BJ159" s="14" t="s">
        <v>130</v>
      </c>
      <c r="BK159" s="256">
        <f>ROUND(I159*H159,3)</f>
        <v>0</v>
      </c>
      <c r="BL159" s="14" t="s">
        <v>129</v>
      </c>
      <c r="BM159" s="255" t="s">
        <v>265</v>
      </c>
    </row>
    <row r="160" s="2" customFormat="1" ht="16.5" customHeight="1">
      <c r="A160" s="37"/>
      <c r="B160" s="38"/>
      <c r="C160" s="257" t="s">
        <v>266</v>
      </c>
      <c r="D160" s="257" t="s">
        <v>180</v>
      </c>
      <c r="E160" s="258" t="s">
        <v>181</v>
      </c>
      <c r="F160" s="259" t="s">
        <v>182</v>
      </c>
      <c r="G160" s="260" t="s">
        <v>183</v>
      </c>
      <c r="H160" s="261">
        <v>18</v>
      </c>
      <c r="I160" s="262"/>
      <c r="J160" s="261">
        <f>ROUND(I160*H160,3)</f>
        <v>0</v>
      </c>
      <c r="K160" s="263"/>
      <c r="L160" s="264"/>
      <c r="M160" s="265" t="s">
        <v>1</v>
      </c>
      <c r="N160" s="266" t="s">
        <v>42</v>
      </c>
      <c r="O160" s="90"/>
      <c r="P160" s="253">
        <f>O160*H160</f>
        <v>0</v>
      </c>
      <c r="Q160" s="253">
        <v>1</v>
      </c>
      <c r="R160" s="253">
        <f>Q160*H160</f>
        <v>18</v>
      </c>
      <c r="S160" s="253">
        <v>0</v>
      </c>
      <c r="T160" s="254">
        <f>S160*H160</f>
        <v>0</v>
      </c>
      <c r="U160" s="37"/>
      <c r="V160" s="37"/>
      <c r="W160" s="37"/>
      <c r="X160" s="37"/>
      <c r="Y160" s="37"/>
      <c r="Z160" s="37"/>
      <c r="AA160" s="37"/>
      <c r="AB160" s="37"/>
      <c r="AC160" s="37"/>
      <c r="AD160" s="37"/>
      <c r="AE160" s="37"/>
      <c r="AR160" s="255" t="s">
        <v>184</v>
      </c>
      <c r="AT160" s="255" t="s">
        <v>180</v>
      </c>
      <c r="AU160" s="255" t="s">
        <v>130</v>
      </c>
      <c r="AY160" s="14" t="s">
        <v>122</v>
      </c>
      <c r="BE160" s="137">
        <f>IF(N160="základná",J160,0)</f>
        <v>0</v>
      </c>
      <c r="BF160" s="137">
        <f>IF(N160="znížená",J160,0)</f>
        <v>0</v>
      </c>
      <c r="BG160" s="137">
        <f>IF(N160="zákl. prenesená",J160,0)</f>
        <v>0</v>
      </c>
      <c r="BH160" s="137">
        <f>IF(N160="zníž. prenesená",J160,0)</f>
        <v>0</v>
      </c>
      <c r="BI160" s="137">
        <f>IF(N160="nulová",J160,0)</f>
        <v>0</v>
      </c>
      <c r="BJ160" s="14" t="s">
        <v>130</v>
      </c>
      <c r="BK160" s="256">
        <f>ROUND(I160*H160,3)</f>
        <v>0</v>
      </c>
      <c r="BL160" s="14" t="s">
        <v>129</v>
      </c>
      <c r="BM160" s="255" t="s">
        <v>267</v>
      </c>
    </row>
    <row r="161" s="2" customFormat="1" ht="21.75" customHeight="1">
      <c r="A161" s="37"/>
      <c r="B161" s="38"/>
      <c r="C161" s="244" t="s">
        <v>268</v>
      </c>
      <c r="D161" s="244" t="s">
        <v>125</v>
      </c>
      <c r="E161" s="245" t="s">
        <v>269</v>
      </c>
      <c r="F161" s="246" t="s">
        <v>270</v>
      </c>
      <c r="G161" s="247" t="s">
        <v>161</v>
      </c>
      <c r="H161" s="248">
        <v>12</v>
      </c>
      <c r="I161" s="249"/>
      <c r="J161" s="248">
        <f>ROUND(I161*H161,3)</f>
        <v>0</v>
      </c>
      <c r="K161" s="250"/>
      <c r="L161" s="40"/>
      <c r="M161" s="251" t="s">
        <v>1</v>
      </c>
      <c r="N161" s="252" t="s">
        <v>42</v>
      </c>
      <c r="O161" s="90"/>
      <c r="P161" s="253">
        <f>O161*H161</f>
        <v>0</v>
      </c>
      <c r="Q161" s="253">
        <v>0.10373</v>
      </c>
      <c r="R161" s="253">
        <f>Q161*H161</f>
        <v>1.2447600000000001</v>
      </c>
      <c r="S161" s="253">
        <v>0</v>
      </c>
      <c r="T161" s="254">
        <f>S161*H161</f>
        <v>0</v>
      </c>
      <c r="U161" s="37"/>
      <c r="V161" s="37"/>
      <c r="W161" s="37"/>
      <c r="X161" s="37"/>
      <c r="Y161" s="37"/>
      <c r="Z161" s="37"/>
      <c r="AA161" s="37"/>
      <c r="AB161" s="37"/>
      <c r="AC161" s="37"/>
      <c r="AD161" s="37"/>
      <c r="AE161" s="37"/>
      <c r="AR161" s="255" t="s">
        <v>129</v>
      </c>
      <c r="AT161" s="255" t="s">
        <v>125</v>
      </c>
      <c r="AU161" s="255" t="s">
        <v>130</v>
      </c>
      <c r="AY161" s="14" t="s">
        <v>122</v>
      </c>
      <c r="BE161" s="137">
        <f>IF(N161="základná",J161,0)</f>
        <v>0</v>
      </c>
      <c r="BF161" s="137">
        <f>IF(N161="znížená",J161,0)</f>
        <v>0</v>
      </c>
      <c r="BG161" s="137">
        <f>IF(N161="zákl. prenesená",J161,0)</f>
        <v>0</v>
      </c>
      <c r="BH161" s="137">
        <f>IF(N161="zníž. prenesená",J161,0)</f>
        <v>0</v>
      </c>
      <c r="BI161" s="137">
        <f>IF(N161="nulová",J161,0)</f>
        <v>0</v>
      </c>
      <c r="BJ161" s="14" t="s">
        <v>130</v>
      </c>
      <c r="BK161" s="256">
        <f>ROUND(I161*H161,3)</f>
        <v>0</v>
      </c>
      <c r="BL161" s="14" t="s">
        <v>129</v>
      </c>
      <c r="BM161" s="255" t="s">
        <v>271</v>
      </c>
    </row>
    <row r="162" s="12" customFormat="1" ht="22.8" customHeight="1">
      <c r="A162" s="12"/>
      <c r="B162" s="229"/>
      <c r="C162" s="230"/>
      <c r="D162" s="231" t="s">
        <v>75</v>
      </c>
      <c r="E162" s="242" t="s">
        <v>184</v>
      </c>
      <c r="F162" s="242" t="s">
        <v>272</v>
      </c>
      <c r="G162" s="230"/>
      <c r="H162" s="230"/>
      <c r="I162" s="233"/>
      <c r="J162" s="243">
        <f>BK162</f>
        <v>0</v>
      </c>
      <c r="K162" s="230"/>
      <c r="L162" s="234"/>
      <c r="M162" s="235"/>
      <c r="N162" s="236"/>
      <c r="O162" s="236"/>
      <c r="P162" s="237">
        <f>SUM(P163:P204)</f>
        <v>0</v>
      </c>
      <c r="Q162" s="236"/>
      <c r="R162" s="237">
        <f>SUM(R163:R204)</f>
        <v>2.1796800000000003</v>
      </c>
      <c r="S162" s="236"/>
      <c r="T162" s="238">
        <f>SUM(T163:T204)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39" t="s">
        <v>81</v>
      </c>
      <c r="AT162" s="240" t="s">
        <v>75</v>
      </c>
      <c r="AU162" s="240" t="s">
        <v>81</v>
      </c>
      <c r="AY162" s="239" t="s">
        <v>122</v>
      </c>
      <c r="BK162" s="241">
        <f>SUM(BK163:BK204)</f>
        <v>0</v>
      </c>
    </row>
    <row r="163" s="2" customFormat="1" ht="21.75" customHeight="1">
      <c r="A163" s="37"/>
      <c r="B163" s="38"/>
      <c r="C163" s="244" t="s">
        <v>273</v>
      </c>
      <c r="D163" s="244" t="s">
        <v>125</v>
      </c>
      <c r="E163" s="245" t="s">
        <v>274</v>
      </c>
      <c r="F163" s="246" t="s">
        <v>275</v>
      </c>
      <c r="G163" s="247" t="s">
        <v>216</v>
      </c>
      <c r="H163" s="248">
        <v>2</v>
      </c>
      <c r="I163" s="249"/>
      <c r="J163" s="248">
        <f>ROUND(I163*H163,3)</f>
        <v>0</v>
      </c>
      <c r="K163" s="250"/>
      <c r="L163" s="40"/>
      <c r="M163" s="251" t="s">
        <v>1</v>
      </c>
      <c r="N163" s="252" t="s">
        <v>42</v>
      </c>
      <c r="O163" s="90"/>
      <c r="P163" s="253">
        <f>O163*H163</f>
        <v>0</v>
      </c>
      <c r="Q163" s="253">
        <v>0</v>
      </c>
      <c r="R163" s="253">
        <f>Q163*H163</f>
        <v>0</v>
      </c>
      <c r="S163" s="253">
        <v>0</v>
      </c>
      <c r="T163" s="254">
        <f>S163*H163</f>
        <v>0</v>
      </c>
      <c r="U163" s="37"/>
      <c r="V163" s="37"/>
      <c r="W163" s="37"/>
      <c r="X163" s="37"/>
      <c r="Y163" s="37"/>
      <c r="Z163" s="37"/>
      <c r="AA163" s="37"/>
      <c r="AB163" s="37"/>
      <c r="AC163" s="37"/>
      <c r="AD163" s="37"/>
      <c r="AE163" s="37"/>
      <c r="AR163" s="255" t="s">
        <v>129</v>
      </c>
      <c r="AT163" s="255" t="s">
        <v>125</v>
      </c>
      <c r="AU163" s="255" t="s">
        <v>130</v>
      </c>
      <c r="AY163" s="14" t="s">
        <v>122</v>
      </c>
      <c r="BE163" s="137">
        <f>IF(N163="základná",J163,0)</f>
        <v>0</v>
      </c>
      <c r="BF163" s="137">
        <f>IF(N163="znížená",J163,0)</f>
        <v>0</v>
      </c>
      <c r="BG163" s="137">
        <f>IF(N163="zákl. prenesená",J163,0)</f>
        <v>0</v>
      </c>
      <c r="BH163" s="137">
        <f>IF(N163="zníž. prenesená",J163,0)</f>
        <v>0</v>
      </c>
      <c r="BI163" s="137">
        <f>IF(N163="nulová",J163,0)</f>
        <v>0</v>
      </c>
      <c r="BJ163" s="14" t="s">
        <v>130</v>
      </c>
      <c r="BK163" s="256">
        <f>ROUND(I163*H163,3)</f>
        <v>0</v>
      </c>
      <c r="BL163" s="14" t="s">
        <v>129</v>
      </c>
      <c r="BM163" s="255" t="s">
        <v>276</v>
      </c>
    </row>
    <row r="164" s="2" customFormat="1" ht="21.75" customHeight="1">
      <c r="A164" s="37"/>
      <c r="B164" s="38"/>
      <c r="C164" s="244" t="s">
        <v>277</v>
      </c>
      <c r="D164" s="244" t="s">
        <v>125</v>
      </c>
      <c r="E164" s="245" t="s">
        <v>278</v>
      </c>
      <c r="F164" s="246" t="s">
        <v>279</v>
      </c>
      <c r="G164" s="247" t="s">
        <v>216</v>
      </c>
      <c r="H164" s="248">
        <v>8</v>
      </c>
      <c r="I164" s="249"/>
      <c r="J164" s="248">
        <f>ROUND(I164*H164,3)</f>
        <v>0</v>
      </c>
      <c r="K164" s="250"/>
      <c r="L164" s="40"/>
      <c r="M164" s="251" t="s">
        <v>1</v>
      </c>
      <c r="N164" s="252" t="s">
        <v>42</v>
      </c>
      <c r="O164" s="90"/>
      <c r="P164" s="253">
        <f>O164*H164</f>
        <v>0</v>
      </c>
      <c r="Q164" s="253">
        <v>0.0038</v>
      </c>
      <c r="R164" s="253">
        <f>Q164*H164</f>
        <v>0.0304</v>
      </c>
      <c r="S164" s="253">
        <v>0</v>
      </c>
      <c r="T164" s="254">
        <f>S164*H164</f>
        <v>0</v>
      </c>
      <c r="U164" s="37"/>
      <c r="V164" s="37"/>
      <c r="W164" s="37"/>
      <c r="X164" s="37"/>
      <c r="Y164" s="37"/>
      <c r="Z164" s="37"/>
      <c r="AA164" s="37"/>
      <c r="AB164" s="37"/>
      <c r="AC164" s="37"/>
      <c r="AD164" s="37"/>
      <c r="AE164" s="37"/>
      <c r="AR164" s="255" t="s">
        <v>129</v>
      </c>
      <c r="AT164" s="255" t="s">
        <v>125</v>
      </c>
      <c r="AU164" s="255" t="s">
        <v>130</v>
      </c>
      <c r="AY164" s="14" t="s">
        <v>122</v>
      </c>
      <c r="BE164" s="137">
        <f>IF(N164="základná",J164,0)</f>
        <v>0</v>
      </c>
      <c r="BF164" s="137">
        <f>IF(N164="znížená",J164,0)</f>
        <v>0</v>
      </c>
      <c r="BG164" s="137">
        <f>IF(N164="zákl. prenesená",J164,0)</f>
        <v>0</v>
      </c>
      <c r="BH164" s="137">
        <f>IF(N164="zníž. prenesená",J164,0)</f>
        <v>0</v>
      </c>
      <c r="BI164" s="137">
        <f>IF(N164="nulová",J164,0)</f>
        <v>0</v>
      </c>
      <c r="BJ164" s="14" t="s">
        <v>130</v>
      </c>
      <c r="BK164" s="256">
        <f>ROUND(I164*H164,3)</f>
        <v>0</v>
      </c>
      <c r="BL164" s="14" t="s">
        <v>129</v>
      </c>
      <c r="BM164" s="255" t="s">
        <v>280</v>
      </c>
    </row>
    <row r="165" s="2" customFormat="1" ht="21.75" customHeight="1">
      <c r="A165" s="37"/>
      <c r="B165" s="38"/>
      <c r="C165" s="257" t="s">
        <v>281</v>
      </c>
      <c r="D165" s="257" t="s">
        <v>180</v>
      </c>
      <c r="E165" s="258" t="s">
        <v>282</v>
      </c>
      <c r="F165" s="259" t="s">
        <v>283</v>
      </c>
      <c r="G165" s="260" t="s">
        <v>216</v>
      </c>
      <c r="H165" s="261">
        <v>1</v>
      </c>
      <c r="I165" s="262"/>
      <c r="J165" s="261">
        <f>ROUND(I165*H165,3)</f>
        <v>0</v>
      </c>
      <c r="K165" s="263"/>
      <c r="L165" s="264"/>
      <c r="M165" s="265" t="s">
        <v>1</v>
      </c>
      <c r="N165" s="266" t="s">
        <v>42</v>
      </c>
      <c r="O165" s="90"/>
      <c r="P165" s="253">
        <f>O165*H165</f>
        <v>0</v>
      </c>
      <c r="Q165" s="253">
        <v>0.012999999999999999</v>
      </c>
      <c r="R165" s="253">
        <f>Q165*H165</f>
        <v>0.012999999999999999</v>
      </c>
      <c r="S165" s="253">
        <v>0</v>
      </c>
      <c r="T165" s="254">
        <f>S165*H165</f>
        <v>0</v>
      </c>
      <c r="U165" s="37"/>
      <c r="V165" s="37"/>
      <c r="W165" s="37"/>
      <c r="X165" s="37"/>
      <c r="Y165" s="37"/>
      <c r="Z165" s="37"/>
      <c r="AA165" s="37"/>
      <c r="AB165" s="37"/>
      <c r="AC165" s="37"/>
      <c r="AD165" s="37"/>
      <c r="AE165" s="37"/>
      <c r="AR165" s="255" t="s">
        <v>184</v>
      </c>
      <c r="AT165" s="255" t="s">
        <v>180</v>
      </c>
      <c r="AU165" s="255" t="s">
        <v>130</v>
      </c>
      <c r="AY165" s="14" t="s">
        <v>122</v>
      </c>
      <c r="BE165" s="137">
        <f>IF(N165="základná",J165,0)</f>
        <v>0</v>
      </c>
      <c r="BF165" s="137">
        <f>IF(N165="znížená",J165,0)</f>
        <v>0</v>
      </c>
      <c r="BG165" s="137">
        <f>IF(N165="zákl. prenesená",J165,0)</f>
        <v>0</v>
      </c>
      <c r="BH165" s="137">
        <f>IF(N165="zníž. prenesená",J165,0)</f>
        <v>0</v>
      </c>
      <c r="BI165" s="137">
        <f>IF(N165="nulová",J165,0)</f>
        <v>0</v>
      </c>
      <c r="BJ165" s="14" t="s">
        <v>130</v>
      </c>
      <c r="BK165" s="256">
        <f>ROUND(I165*H165,3)</f>
        <v>0</v>
      </c>
      <c r="BL165" s="14" t="s">
        <v>129</v>
      </c>
      <c r="BM165" s="255" t="s">
        <v>284</v>
      </c>
    </row>
    <row r="166" s="2" customFormat="1" ht="16.5" customHeight="1">
      <c r="A166" s="37"/>
      <c r="B166" s="38"/>
      <c r="C166" s="257" t="s">
        <v>285</v>
      </c>
      <c r="D166" s="257" t="s">
        <v>180</v>
      </c>
      <c r="E166" s="258" t="s">
        <v>286</v>
      </c>
      <c r="F166" s="259" t="s">
        <v>287</v>
      </c>
      <c r="G166" s="260" t="s">
        <v>216</v>
      </c>
      <c r="H166" s="261">
        <v>3</v>
      </c>
      <c r="I166" s="262"/>
      <c r="J166" s="261">
        <f>ROUND(I166*H166,3)</f>
        <v>0</v>
      </c>
      <c r="K166" s="263"/>
      <c r="L166" s="264"/>
      <c r="M166" s="265" t="s">
        <v>1</v>
      </c>
      <c r="N166" s="266" t="s">
        <v>42</v>
      </c>
      <c r="O166" s="90"/>
      <c r="P166" s="253">
        <f>O166*H166</f>
        <v>0</v>
      </c>
      <c r="Q166" s="253">
        <v>0</v>
      </c>
      <c r="R166" s="253">
        <f>Q166*H166</f>
        <v>0</v>
      </c>
      <c r="S166" s="253">
        <v>0</v>
      </c>
      <c r="T166" s="254">
        <f>S166*H166</f>
        <v>0</v>
      </c>
      <c r="U166" s="37"/>
      <c r="V166" s="37"/>
      <c r="W166" s="37"/>
      <c r="X166" s="37"/>
      <c r="Y166" s="37"/>
      <c r="Z166" s="37"/>
      <c r="AA166" s="37"/>
      <c r="AB166" s="37"/>
      <c r="AC166" s="37"/>
      <c r="AD166" s="37"/>
      <c r="AE166" s="37"/>
      <c r="AR166" s="255" t="s">
        <v>184</v>
      </c>
      <c r="AT166" s="255" t="s">
        <v>180</v>
      </c>
      <c r="AU166" s="255" t="s">
        <v>130</v>
      </c>
      <c r="AY166" s="14" t="s">
        <v>122</v>
      </c>
      <c r="BE166" s="137">
        <f>IF(N166="základná",J166,0)</f>
        <v>0</v>
      </c>
      <c r="BF166" s="137">
        <f>IF(N166="znížená",J166,0)</f>
        <v>0</v>
      </c>
      <c r="BG166" s="137">
        <f>IF(N166="zákl. prenesená",J166,0)</f>
        <v>0</v>
      </c>
      <c r="BH166" s="137">
        <f>IF(N166="zníž. prenesená",J166,0)</f>
        <v>0</v>
      </c>
      <c r="BI166" s="137">
        <f>IF(N166="nulová",J166,0)</f>
        <v>0</v>
      </c>
      <c r="BJ166" s="14" t="s">
        <v>130</v>
      </c>
      <c r="BK166" s="256">
        <f>ROUND(I166*H166,3)</f>
        <v>0</v>
      </c>
      <c r="BL166" s="14" t="s">
        <v>129</v>
      </c>
      <c r="BM166" s="255" t="s">
        <v>288</v>
      </c>
    </row>
    <row r="167" s="2" customFormat="1" ht="33" customHeight="1">
      <c r="A167" s="37"/>
      <c r="B167" s="38"/>
      <c r="C167" s="257" t="s">
        <v>289</v>
      </c>
      <c r="D167" s="257" t="s">
        <v>180</v>
      </c>
      <c r="E167" s="258" t="s">
        <v>290</v>
      </c>
      <c r="F167" s="259" t="s">
        <v>291</v>
      </c>
      <c r="G167" s="260" t="s">
        <v>216</v>
      </c>
      <c r="H167" s="261">
        <v>2</v>
      </c>
      <c r="I167" s="262"/>
      <c r="J167" s="261">
        <f>ROUND(I167*H167,3)</f>
        <v>0</v>
      </c>
      <c r="K167" s="263"/>
      <c r="L167" s="264"/>
      <c r="M167" s="265" t="s">
        <v>1</v>
      </c>
      <c r="N167" s="266" t="s">
        <v>42</v>
      </c>
      <c r="O167" s="90"/>
      <c r="P167" s="253">
        <f>O167*H167</f>
        <v>0</v>
      </c>
      <c r="Q167" s="253">
        <v>0</v>
      </c>
      <c r="R167" s="253">
        <f>Q167*H167</f>
        <v>0</v>
      </c>
      <c r="S167" s="253">
        <v>0</v>
      </c>
      <c r="T167" s="254">
        <f>S167*H167</f>
        <v>0</v>
      </c>
      <c r="U167" s="37"/>
      <c r="V167" s="37"/>
      <c r="W167" s="37"/>
      <c r="X167" s="37"/>
      <c r="Y167" s="37"/>
      <c r="Z167" s="37"/>
      <c r="AA167" s="37"/>
      <c r="AB167" s="37"/>
      <c r="AC167" s="37"/>
      <c r="AD167" s="37"/>
      <c r="AE167" s="37"/>
      <c r="AR167" s="255" t="s">
        <v>184</v>
      </c>
      <c r="AT167" s="255" t="s">
        <v>180</v>
      </c>
      <c r="AU167" s="255" t="s">
        <v>130</v>
      </c>
      <c r="AY167" s="14" t="s">
        <v>122</v>
      </c>
      <c r="BE167" s="137">
        <f>IF(N167="základná",J167,0)</f>
        <v>0</v>
      </c>
      <c r="BF167" s="137">
        <f>IF(N167="znížená",J167,0)</f>
        <v>0</v>
      </c>
      <c r="BG167" s="137">
        <f>IF(N167="zákl. prenesená",J167,0)</f>
        <v>0</v>
      </c>
      <c r="BH167" s="137">
        <f>IF(N167="zníž. prenesená",J167,0)</f>
        <v>0</v>
      </c>
      <c r="BI167" s="137">
        <f>IF(N167="nulová",J167,0)</f>
        <v>0</v>
      </c>
      <c r="BJ167" s="14" t="s">
        <v>130</v>
      </c>
      <c r="BK167" s="256">
        <f>ROUND(I167*H167,3)</f>
        <v>0</v>
      </c>
      <c r="BL167" s="14" t="s">
        <v>129</v>
      </c>
      <c r="BM167" s="255" t="s">
        <v>292</v>
      </c>
    </row>
    <row r="168" s="2" customFormat="1" ht="33" customHeight="1">
      <c r="A168" s="37"/>
      <c r="B168" s="38"/>
      <c r="C168" s="257" t="s">
        <v>293</v>
      </c>
      <c r="D168" s="257" t="s">
        <v>180</v>
      </c>
      <c r="E168" s="258" t="s">
        <v>294</v>
      </c>
      <c r="F168" s="259" t="s">
        <v>295</v>
      </c>
      <c r="G168" s="260" t="s">
        <v>216</v>
      </c>
      <c r="H168" s="261">
        <v>2</v>
      </c>
      <c r="I168" s="262"/>
      <c r="J168" s="261">
        <f>ROUND(I168*H168,3)</f>
        <v>0</v>
      </c>
      <c r="K168" s="263"/>
      <c r="L168" s="264"/>
      <c r="M168" s="265" t="s">
        <v>1</v>
      </c>
      <c r="N168" s="266" t="s">
        <v>42</v>
      </c>
      <c r="O168" s="90"/>
      <c r="P168" s="253">
        <f>O168*H168</f>
        <v>0</v>
      </c>
      <c r="Q168" s="253">
        <v>0.0064900000000000001</v>
      </c>
      <c r="R168" s="253">
        <f>Q168*H168</f>
        <v>0.01298</v>
      </c>
      <c r="S168" s="253">
        <v>0</v>
      </c>
      <c r="T168" s="254">
        <f>S168*H168</f>
        <v>0</v>
      </c>
      <c r="U168" s="37"/>
      <c r="V168" s="37"/>
      <c r="W168" s="37"/>
      <c r="X168" s="37"/>
      <c r="Y168" s="37"/>
      <c r="Z168" s="37"/>
      <c r="AA168" s="37"/>
      <c r="AB168" s="37"/>
      <c r="AC168" s="37"/>
      <c r="AD168" s="37"/>
      <c r="AE168" s="37"/>
      <c r="AR168" s="255" t="s">
        <v>184</v>
      </c>
      <c r="AT168" s="255" t="s">
        <v>180</v>
      </c>
      <c r="AU168" s="255" t="s">
        <v>130</v>
      </c>
      <c r="AY168" s="14" t="s">
        <v>122</v>
      </c>
      <c r="BE168" s="137">
        <f>IF(N168="základná",J168,0)</f>
        <v>0</v>
      </c>
      <c r="BF168" s="137">
        <f>IF(N168="znížená",J168,0)</f>
        <v>0</v>
      </c>
      <c r="BG168" s="137">
        <f>IF(N168="zákl. prenesená",J168,0)</f>
        <v>0</v>
      </c>
      <c r="BH168" s="137">
        <f>IF(N168="zníž. prenesená",J168,0)</f>
        <v>0</v>
      </c>
      <c r="BI168" s="137">
        <f>IF(N168="nulová",J168,0)</f>
        <v>0</v>
      </c>
      <c r="BJ168" s="14" t="s">
        <v>130</v>
      </c>
      <c r="BK168" s="256">
        <f>ROUND(I168*H168,3)</f>
        <v>0</v>
      </c>
      <c r="BL168" s="14" t="s">
        <v>129</v>
      </c>
      <c r="BM168" s="255" t="s">
        <v>296</v>
      </c>
    </row>
    <row r="169" s="2" customFormat="1" ht="21.75" customHeight="1">
      <c r="A169" s="37"/>
      <c r="B169" s="38"/>
      <c r="C169" s="257" t="s">
        <v>297</v>
      </c>
      <c r="D169" s="257" t="s">
        <v>180</v>
      </c>
      <c r="E169" s="258" t="s">
        <v>298</v>
      </c>
      <c r="F169" s="259" t="s">
        <v>299</v>
      </c>
      <c r="G169" s="260" t="s">
        <v>216</v>
      </c>
      <c r="H169" s="261">
        <v>17</v>
      </c>
      <c r="I169" s="262"/>
      <c r="J169" s="261">
        <f>ROUND(I169*H169,3)</f>
        <v>0</v>
      </c>
      <c r="K169" s="263"/>
      <c r="L169" s="264"/>
      <c r="M169" s="265" t="s">
        <v>1</v>
      </c>
      <c r="N169" s="266" t="s">
        <v>42</v>
      </c>
      <c r="O169" s="90"/>
      <c r="P169" s="253">
        <f>O169*H169</f>
        <v>0</v>
      </c>
      <c r="Q169" s="253">
        <v>4.0000000000000003E-05</v>
      </c>
      <c r="R169" s="253">
        <f>Q169*H169</f>
        <v>0.00068000000000000005</v>
      </c>
      <c r="S169" s="253">
        <v>0</v>
      </c>
      <c r="T169" s="254">
        <f>S169*H169</f>
        <v>0</v>
      </c>
      <c r="U169" s="37"/>
      <c r="V169" s="37"/>
      <c r="W169" s="37"/>
      <c r="X169" s="37"/>
      <c r="Y169" s="37"/>
      <c r="Z169" s="37"/>
      <c r="AA169" s="37"/>
      <c r="AB169" s="37"/>
      <c r="AC169" s="37"/>
      <c r="AD169" s="37"/>
      <c r="AE169" s="37"/>
      <c r="AR169" s="255" t="s">
        <v>184</v>
      </c>
      <c r="AT169" s="255" t="s">
        <v>180</v>
      </c>
      <c r="AU169" s="255" t="s">
        <v>130</v>
      </c>
      <c r="AY169" s="14" t="s">
        <v>122</v>
      </c>
      <c r="BE169" s="137">
        <f>IF(N169="základná",J169,0)</f>
        <v>0</v>
      </c>
      <c r="BF169" s="137">
        <f>IF(N169="znížená",J169,0)</f>
        <v>0</v>
      </c>
      <c r="BG169" s="137">
        <f>IF(N169="zákl. prenesená",J169,0)</f>
        <v>0</v>
      </c>
      <c r="BH169" s="137">
        <f>IF(N169="zníž. prenesená",J169,0)</f>
        <v>0</v>
      </c>
      <c r="BI169" s="137">
        <f>IF(N169="nulová",J169,0)</f>
        <v>0</v>
      </c>
      <c r="BJ169" s="14" t="s">
        <v>130</v>
      </c>
      <c r="BK169" s="256">
        <f>ROUND(I169*H169,3)</f>
        <v>0</v>
      </c>
      <c r="BL169" s="14" t="s">
        <v>129</v>
      </c>
      <c r="BM169" s="255" t="s">
        <v>300</v>
      </c>
    </row>
    <row r="170" s="2" customFormat="1" ht="21.75" customHeight="1">
      <c r="A170" s="37"/>
      <c r="B170" s="38"/>
      <c r="C170" s="244" t="s">
        <v>301</v>
      </c>
      <c r="D170" s="244" t="s">
        <v>125</v>
      </c>
      <c r="E170" s="245" t="s">
        <v>302</v>
      </c>
      <c r="F170" s="246" t="s">
        <v>303</v>
      </c>
      <c r="G170" s="247" t="s">
        <v>216</v>
      </c>
      <c r="H170" s="248">
        <v>2</v>
      </c>
      <c r="I170" s="249"/>
      <c r="J170" s="248">
        <f>ROUND(I170*H170,3)</f>
        <v>0</v>
      </c>
      <c r="K170" s="250"/>
      <c r="L170" s="40"/>
      <c r="M170" s="251" t="s">
        <v>1</v>
      </c>
      <c r="N170" s="252" t="s">
        <v>42</v>
      </c>
      <c r="O170" s="90"/>
      <c r="P170" s="253">
        <f>O170*H170</f>
        <v>0</v>
      </c>
      <c r="Q170" s="253">
        <v>0.0038</v>
      </c>
      <c r="R170" s="253">
        <f>Q170*H170</f>
        <v>0.0076</v>
      </c>
      <c r="S170" s="253">
        <v>0</v>
      </c>
      <c r="T170" s="254">
        <f>S170*H170</f>
        <v>0</v>
      </c>
      <c r="U170" s="37"/>
      <c r="V170" s="37"/>
      <c r="W170" s="37"/>
      <c r="X170" s="37"/>
      <c r="Y170" s="37"/>
      <c r="Z170" s="37"/>
      <c r="AA170" s="37"/>
      <c r="AB170" s="37"/>
      <c r="AC170" s="37"/>
      <c r="AD170" s="37"/>
      <c r="AE170" s="37"/>
      <c r="AR170" s="255" t="s">
        <v>129</v>
      </c>
      <c r="AT170" s="255" t="s">
        <v>125</v>
      </c>
      <c r="AU170" s="255" t="s">
        <v>130</v>
      </c>
      <c r="AY170" s="14" t="s">
        <v>122</v>
      </c>
      <c r="BE170" s="137">
        <f>IF(N170="základná",J170,0)</f>
        <v>0</v>
      </c>
      <c r="BF170" s="137">
        <f>IF(N170="znížená",J170,0)</f>
        <v>0</v>
      </c>
      <c r="BG170" s="137">
        <f>IF(N170="zákl. prenesená",J170,0)</f>
        <v>0</v>
      </c>
      <c r="BH170" s="137">
        <f>IF(N170="zníž. prenesená",J170,0)</f>
        <v>0</v>
      </c>
      <c r="BI170" s="137">
        <f>IF(N170="nulová",J170,0)</f>
        <v>0</v>
      </c>
      <c r="BJ170" s="14" t="s">
        <v>130</v>
      </c>
      <c r="BK170" s="256">
        <f>ROUND(I170*H170,3)</f>
        <v>0</v>
      </c>
      <c r="BL170" s="14" t="s">
        <v>129</v>
      </c>
      <c r="BM170" s="255" t="s">
        <v>304</v>
      </c>
    </row>
    <row r="171" s="2" customFormat="1" ht="16.5" customHeight="1">
      <c r="A171" s="37"/>
      <c r="B171" s="38"/>
      <c r="C171" s="257" t="s">
        <v>305</v>
      </c>
      <c r="D171" s="257" t="s">
        <v>180</v>
      </c>
      <c r="E171" s="258" t="s">
        <v>306</v>
      </c>
      <c r="F171" s="259" t="s">
        <v>307</v>
      </c>
      <c r="G171" s="260" t="s">
        <v>216</v>
      </c>
      <c r="H171" s="261">
        <v>2</v>
      </c>
      <c r="I171" s="262"/>
      <c r="J171" s="261">
        <f>ROUND(I171*H171,3)</f>
        <v>0</v>
      </c>
      <c r="K171" s="263"/>
      <c r="L171" s="264"/>
      <c r="M171" s="265" t="s">
        <v>1</v>
      </c>
      <c r="N171" s="266" t="s">
        <v>42</v>
      </c>
      <c r="O171" s="90"/>
      <c r="P171" s="253">
        <f>O171*H171</f>
        <v>0</v>
      </c>
      <c r="Q171" s="253">
        <v>0</v>
      </c>
      <c r="R171" s="253">
        <f>Q171*H171</f>
        <v>0</v>
      </c>
      <c r="S171" s="253">
        <v>0</v>
      </c>
      <c r="T171" s="254">
        <f>S171*H171</f>
        <v>0</v>
      </c>
      <c r="U171" s="37"/>
      <c r="V171" s="37"/>
      <c r="W171" s="37"/>
      <c r="X171" s="37"/>
      <c r="Y171" s="37"/>
      <c r="Z171" s="37"/>
      <c r="AA171" s="37"/>
      <c r="AB171" s="37"/>
      <c r="AC171" s="37"/>
      <c r="AD171" s="37"/>
      <c r="AE171" s="37"/>
      <c r="AR171" s="255" t="s">
        <v>184</v>
      </c>
      <c r="AT171" s="255" t="s">
        <v>180</v>
      </c>
      <c r="AU171" s="255" t="s">
        <v>130</v>
      </c>
      <c r="AY171" s="14" t="s">
        <v>122</v>
      </c>
      <c r="BE171" s="137">
        <f>IF(N171="základná",J171,0)</f>
        <v>0</v>
      </c>
      <c r="BF171" s="137">
        <f>IF(N171="znížená",J171,0)</f>
        <v>0</v>
      </c>
      <c r="BG171" s="137">
        <f>IF(N171="zákl. prenesená",J171,0)</f>
        <v>0</v>
      </c>
      <c r="BH171" s="137">
        <f>IF(N171="zníž. prenesená",J171,0)</f>
        <v>0</v>
      </c>
      <c r="BI171" s="137">
        <f>IF(N171="nulová",J171,0)</f>
        <v>0</v>
      </c>
      <c r="BJ171" s="14" t="s">
        <v>130</v>
      </c>
      <c r="BK171" s="256">
        <f>ROUND(I171*H171,3)</f>
        <v>0</v>
      </c>
      <c r="BL171" s="14" t="s">
        <v>129</v>
      </c>
      <c r="BM171" s="255" t="s">
        <v>308</v>
      </c>
    </row>
    <row r="172" s="2" customFormat="1" ht="33" customHeight="1">
      <c r="A172" s="37"/>
      <c r="B172" s="38"/>
      <c r="C172" s="244" t="s">
        <v>309</v>
      </c>
      <c r="D172" s="244" t="s">
        <v>125</v>
      </c>
      <c r="E172" s="245" t="s">
        <v>310</v>
      </c>
      <c r="F172" s="246" t="s">
        <v>311</v>
      </c>
      <c r="G172" s="247" t="s">
        <v>135</v>
      </c>
      <c r="H172" s="248">
        <v>281</v>
      </c>
      <c r="I172" s="249"/>
      <c r="J172" s="248">
        <f>ROUND(I172*H172,3)</f>
        <v>0</v>
      </c>
      <c r="K172" s="250"/>
      <c r="L172" s="40"/>
      <c r="M172" s="251" t="s">
        <v>1</v>
      </c>
      <c r="N172" s="252" t="s">
        <v>42</v>
      </c>
      <c r="O172" s="90"/>
      <c r="P172" s="253">
        <f>O172*H172</f>
        <v>0</v>
      </c>
      <c r="Q172" s="253">
        <v>0</v>
      </c>
      <c r="R172" s="253">
        <f>Q172*H172</f>
        <v>0</v>
      </c>
      <c r="S172" s="253">
        <v>0</v>
      </c>
      <c r="T172" s="254">
        <f>S172*H172</f>
        <v>0</v>
      </c>
      <c r="U172" s="37"/>
      <c r="V172" s="37"/>
      <c r="W172" s="37"/>
      <c r="X172" s="37"/>
      <c r="Y172" s="37"/>
      <c r="Z172" s="37"/>
      <c r="AA172" s="37"/>
      <c r="AB172" s="37"/>
      <c r="AC172" s="37"/>
      <c r="AD172" s="37"/>
      <c r="AE172" s="37"/>
      <c r="AR172" s="255" t="s">
        <v>129</v>
      </c>
      <c r="AT172" s="255" t="s">
        <v>125</v>
      </c>
      <c r="AU172" s="255" t="s">
        <v>130</v>
      </c>
      <c r="AY172" s="14" t="s">
        <v>122</v>
      </c>
      <c r="BE172" s="137">
        <f>IF(N172="základná",J172,0)</f>
        <v>0</v>
      </c>
      <c r="BF172" s="137">
        <f>IF(N172="znížená",J172,0)</f>
        <v>0</v>
      </c>
      <c r="BG172" s="137">
        <f>IF(N172="zákl. prenesená",J172,0)</f>
        <v>0</v>
      </c>
      <c r="BH172" s="137">
        <f>IF(N172="zníž. prenesená",J172,0)</f>
        <v>0</v>
      </c>
      <c r="BI172" s="137">
        <f>IF(N172="nulová",J172,0)</f>
        <v>0</v>
      </c>
      <c r="BJ172" s="14" t="s">
        <v>130</v>
      </c>
      <c r="BK172" s="256">
        <f>ROUND(I172*H172,3)</f>
        <v>0</v>
      </c>
      <c r="BL172" s="14" t="s">
        <v>129</v>
      </c>
      <c r="BM172" s="255" t="s">
        <v>312</v>
      </c>
    </row>
    <row r="173" s="2" customFormat="1" ht="21.75" customHeight="1">
      <c r="A173" s="37"/>
      <c r="B173" s="38"/>
      <c r="C173" s="257" t="s">
        <v>313</v>
      </c>
      <c r="D173" s="257" t="s">
        <v>180</v>
      </c>
      <c r="E173" s="258" t="s">
        <v>314</v>
      </c>
      <c r="F173" s="259" t="s">
        <v>315</v>
      </c>
      <c r="G173" s="260" t="s">
        <v>135</v>
      </c>
      <c r="H173" s="261">
        <v>281</v>
      </c>
      <c r="I173" s="262"/>
      <c r="J173" s="261">
        <f>ROUND(I173*H173,3)</f>
        <v>0</v>
      </c>
      <c r="K173" s="263"/>
      <c r="L173" s="264"/>
      <c r="M173" s="265" t="s">
        <v>1</v>
      </c>
      <c r="N173" s="266" t="s">
        <v>42</v>
      </c>
      <c r="O173" s="90"/>
      <c r="P173" s="253">
        <f>O173*H173</f>
        <v>0</v>
      </c>
      <c r="Q173" s="253">
        <v>0.0025999999999999999</v>
      </c>
      <c r="R173" s="253">
        <f>Q173*H173</f>
        <v>0.73059999999999992</v>
      </c>
      <c r="S173" s="253">
        <v>0</v>
      </c>
      <c r="T173" s="254">
        <f>S173*H173</f>
        <v>0</v>
      </c>
      <c r="U173" s="37"/>
      <c r="V173" s="37"/>
      <c r="W173" s="37"/>
      <c r="X173" s="37"/>
      <c r="Y173" s="37"/>
      <c r="Z173" s="37"/>
      <c r="AA173" s="37"/>
      <c r="AB173" s="37"/>
      <c r="AC173" s="37"/>
      <c r="AD173" s="37"/>
      <c r="AE173" s="37"/>
      <c r="AR173" s="255" t="s">
        <v>184</v>
      </c>
      <c r="AT173" s="255" t="s">
        <v>180</v>
      </c>
      <c r="AU173" s="255" t="s">
        <v>130</v>
      </c>
      <c r="AY173" s="14" t="s">
        <v>122</v>
      </c>
      <c r="BE173" s="137">
        <f>IF(N173="základná",J173,0)</f>
        <v>0</v>
      </c>
      <c r="BF173" s="137">
        <f>IF(N173="znížená",J173,0)</f>
        <v>0</v>
      </c>
      <c r="BG173" s="137">
        <f>IF(N173="zákl. prenesená",J173,0)</f>
        <v>0</v>
      </c>
      <c r="BH173" s="137">
        <f>IF(N173="zníž. prenesená",J173,0)</f>
        <v>0</v>
      </c>
      <c r="BI173" s="137">
        <f>IF(N173="nulová",J173,0)</f>
        <v>0</v>
      </c>
      <c r="BJ173" s="14" t="s">
        <v>130</v>
      </c>
      <c r="BK173" s="256">
        <f>ROUND(I173*H173,3)</f>
        <v>0</v>
      </c>
      <c r="BL173" s="14" t="s">
        <v>129</v>
      </c>
      <c r="BM173" s="255" t="s">
        <v>316</v>
      </c>
    </row>
    <row r="174" s="2" customFormat="1" ht="21.75" customHeight="1">
      <c r="A174" s="37"/>
      <c r="B174" s="38"/>
      <c r="C174" s="257" t="s">
        <v>317</v>
      </c>
      <c r="D174" s="257" t="s">
        <v>180</v>
      </c>
      <c r="E174" s="258" t="s">
        <v>318</v>
      </c>
      <c r="F174" s="259" t="s">
        <v>319</v>
      </c>
      <c r="G174" s="260" t="s">
        <v>216</v>
      </c>
      <c r="H174" s="261">
        <v>7</v>
      </c>
      <c r="I174" s="262"/>
      <c r="J174" s="261">
        <f>ROUND(I174*H174,3)</f>
        <v>0</v>
      </c>
      <c r="K174" s="263"/>
      <c r="L174" s="264"/>
      <c r="M174" s="265" t="s">
        <v>1</v>
      </c>
      <c r="N174" s="266" t="s">
        <v>42</v>
      </c>
      <c r="O174" s="90"/>
      <c r="P174" s="253">
        <f>O174*H174</f>
        <v>0</v>
      </c>
      <c r="Q174" s="253">
        <v>0.00067000000000000002</v>
      </c>
      <c r="R174" s="253">
        <f>Q174*H174</f>
        <v>0.0046899999999999997</v>
      </c>
      <c r="S174" s="253">
        <v>0</v>
      </c>
      <c r="T174" s="254">
        <f>S174*H174</f>
        <v>0</v>
      </c>
      <c r="U174" s="37"/>
      <c r="V174" s="37"/>
      <c r="W174" s="37"/>
      <c r="X174" s="37"/>
      <c r="Y174" s="37"/>
      <c r="Z174" s="37"/>
      <c r="AA174" s="37"/>
      <c r="AB174" s="37"/>
      <c r="AC174" s="37"/>
      <c r="AD174" s="37"/>
      <c r="AE174" s="37"/>
      <c r="AR174" s="255" t="s">
        <v>184</v>
      </c>
      <c r="AT174" s="255" t="s">
        <v>180</v>
      </c>
      <c r="AU174" s="255" t="s">
        <v>130</v>
      </c>
      <c r="AY174" s="14" t="s">
        <v>122</v>
      </c>
      <c r="BE174" s="137">
        <f>IF(N174="základná",J174,0)</f>
        <v>0</v>
      </c>
      <c r="BF174" s="137">
        <f>IF(N174="znížená",J174,0)</f>
        <v>0</v>
      </c>
      <c r="BG174" s="137">
        <f>IF(N174="zákl. prenesená",J174,0)</f>
        <v>0</v>
      </c>
      <c r="BH174" s="137">
        <f>IF(N174="zníž. prenesená",J174,0)</f>
        <v>0</v>
      </c>
      <c r="BI174" s="137">
        <f>IF(N174="nulová",J174,0)</f>
        <v>0</v>
      </c>
      <c r="BJ174" s="14" t="s">
        <v>130</v>
      </c>
      <c r="BK174" s="256">
        <f>ROUND(I174*H174,3)</f>
        <v>0</v>
      </c>
      <c r="BL174" s="14" t="s">
        <v>129</v>
      </c>
      <c r="BM174" s="255" t="s">
        <v>320</v>
      </c>
    </row>
    <row r="175" s="2" customFormat="1" ht="21.75" customHeight="1">
      <c r="A175" s="37"/>
      <c r="B175" s="38"/>
      <c r="C175" s="244" t="s">
        <v>321</v>
      </c>
      <c r="D175" s="244" t="s">
        <v>125</v>
      </c>
      <c r="E175" s="245" t="s">
        <v>322</v>
      </c>
      <c r="F175" s="246" t="s">
        <v>323</v>
      </c>
      <c r="G175" s="247" t="s">
        <v>216</v>
      </c>
      <c r="H175" s="248">
        <v>22</v>
      </c>
      <c r="I175" s="249"/>
      <c r="J175" s="248">
        <f>ROUND(I175*H175,3)</f>
        <v>0</v>
      </c>
      <c r="K175" s="250"/>
      <c r="L175" s="40"/>
      <c r="M175" s="251" t="s">
        <v>1</v>
      </c>
      <c r="N175" s="252" t="s">
        <v>42</v>
      </c>
      <c r="O175" s="90"/>
      <c r="P175" s="253">
        <f>O175*H175</f>
        <v>0</v>
      </c>
      <c r="Q175" s="253">
        <v>0</v>
      </c>
      <c r="R175" s="253">
        <f>Q175*H175</f>
        <v>0</v>
      </c>
      <c r="S175" s="253">
        <v>0</v>
      </c>
      <c r="T175" s="254">
        <f>S175*H175</f>
        <v>0</v>
      </c>
      <c r="U175" s="37"/>
      <c r="V175" s="37"/>
      <c r="W175" s="37"/>
      <c r="X175" s="37"/>
      <c r="Y175" s="37"/>
      <c r="Z175" s="37"/>
      <c r="AA175" s="37"/>
      <c r="AB175" s="37"/>
      <c r="AC175" s="37"/>
      <c r="AD175" s="37"/>
      <c r="AE175" s="37"/>
      <c r="AR175" s="255" t="s">
        <v>129</v>
      </c>
      <c r="AT175" s="255" t="s">
        <v>125</v>
      </c>
      <c r="AU175" s="255" t="s">
        <v>130</v>
      </c>
      <c r="AY175" s="14" t="s">
        <v>122</v>
      </c>
      <c r="BE175" s="137">
        <f>IF(N175="základná",J175,0)</f>
        <v>0</v>
      </c>
      <c r="BF175" s="137">
        <f>IF(N175="znížená",J175,0)</f>
        <v>0</v>
      </c>
      <c r="BG175" s="137">
        <f>IF(N175="zákl. prenesená",J175,0)</f>
        <v>0</v>
      </c>
      <c r="BH175" s="137">
        <f>IF(N175="zníž. prenesená",J175,0)</f>
        <v>0</v>
      </c>
      <c r="BI175" s="137">
        <f>IF(N175="nulová",J175,0)</f>
        <v>0</v>
      </c>
      <c r="BJ175" s="14" t="s">
        <v>130</v>
      </c>
      <c r="BK175" s="256">
        <f>ROUND(I175*H175,3)</f>
        <v>0</v>
      </c>
      <c r="BL175" s="14" t="s">
        <v>129</v>
      </c>
      <c r="BM175" s="255" t="s">
        <v>324</v>
      </c>
    </row>
    <row r="176" s="2" customFormat="1" ht="21.75" customHeight="1">
      <c r="A176" s="37"/>
      <c r="B176" s="38"/>
      <c r="C176" s="257" t="s">
        <v>325</v>
      </c>
      <c r="D176" s="257" t="s">
        <v>180</v>
      </c>
      <c r="E176" s="258" t="s">
        <v>326</v>
      </c>
      <c r="F176" s="259" t="s">
        <v>327</v>
      </c>
      <c r="G176" s="260" t="s">
        <v>216</v>
      </c>
      <c r="H176" s="261">
        <v>1</v>
      </c>
      <c r="I176" s="262"/>
      <c r="J176" s="261">
        <f>ROUND(I176*H176,3)</f>
        <v>0</v>
      </c>
      <c r="K176" s="263"/>
      <c r="L176" s="264"/>
      <c r="M176" s="265" t="s">
        <v>1</v>
      </c>
      <c r="N176" s="266" t="s">
        <v>42</v>
      </c>
      <c r="O176" s="90"/>
      <c r="P176" s="253">
        <f>O176*H176</f>
        <v>0</v>
      </c>
      <c r="Q176" s="253">
        <v>0.00097000000000000005</v>
      </c>
      <c r="R176" s="253">
        <f>Q176*H176</f>
        <v>0.00097000000000000005</v>
      </c>
      <c r="S176" s="253">
        <v>0</v>
      </c>
      <c r="T176" s="254">
        <f>S176*H176</f>
        <v>0</v>
      </c>
      <c r="U176" s="37"/>
      <c r="V176" s="37"/>
      <c r="W176" s="37"/>
      <c r="X176" s="37"/>
      <c r="Y176" s="37"/>
      <c r="Z176" s="37"/>
      <c r="AA176" s="37"/>
      <c r="AB176" s="37"/>
      <c r="AC176" s="37"/>
      <c r="AD176" s="37"/>
      <c r="AE176" s="37"/>
      <c r="AR176" s="255" t="s">
        <v>184</v>
      </c>
      <c r="AT176" s="255" t="s">
        <v>180</v>
      </c>
      <c r="AU176" s="255" t="s">
        <v>130</v>
      </c>
      <c r="AY176" s="14" t="s">
        <v>122</v>
      </c>
      <c r="BE176" s="137">
        <f>IF(N176="základná",J176,0)</f>
        <v>0</v>
      </c>
      <c r="BF176" s="137">
        <f>IF(N176="znížená",J176,0)</f>
        <v>0</v>
      </c>
      <c r="BG176" s="137">
        <f>IF(N176="zákl. prenesená",J176,0)</f>
        <v>0</v>
      </c>
      <c r="BH176" s="137">
        <f>IF(N176="zníž. prenesená",J176,0)</f>
        <v>0</v>
      </c>
      <c r="BI176" s="137">
        <f>IF(N176="nulová",J176,0)</f>
        <v>0</v>
      </c>
      <c r="BJ176" s="14" t="s">
        <v>130</v>
      </c>
      <c r="BK176" s="256">
        <f>ROUND(I176*H176,3)</f>
        <v>0</v>
      </c>
      <c r="BL176" s="14" t="s">
        <v>129</v>
      </c>
      <c r="BM176" s="255" t="s">
        <v>328</v>
      </c>
    </row>
    <row r="177" s="2" customFormat="1" ht="21.75" customHeight="1">
      <c r="A177" s="37"/>
      <c r="B177" s="38"/>
      <c r="C177" s="257" t="s">
        <v>329</v>
      </c>
      <c r="D177" s="257" t="s">
        <v>180</v>
      </c>
      <c r="E177" s="258" t="s">
        <v>330</v>
      </c>
      <c r="F177" s="259" t="s">
        <v>331</v>
      </c>
      <c r="G177" s="260" t="s">
        <v>216</v>
      </c>
      <c r="H177" s="261">
        <v>2</v>
      </c>
      <c r="I177" s="262"/>
      <c r="J177" s="261">
        <f>ROUND(I177*H177,3)</f>
        <v>0</v>
      </c>
      <c r="K177" s="263"/>
      <c r="L177" s="264"/>
      <c r="M177" s="265" t="s">
        <v>1</v>
      </c>
      <c r="N177" s="266" t="s">
        <v>42</v>
      </c>
      <c r="O177" s="90"/>
      <c r="P177" s="253">
        <f>O177*H177</f>
        <v>0</v>
      </c>
      <c r="Q177" s="253">
        <v>0.00097000000000000005</v>
      </c>
      <c r="R177" s="253">
        <f>Q177*H177</f>
        <v>0.0019400000000000001</v>
      </c>
      <c r="S177" s="253">
        <v>0</v>
      </c>
      <c r="T177" s="254">
        <f>S177*H177</f>
        <v>0</v>
      </c>
      <c r="U177" s="37"/>
      <c r="V177" s="37"/>
      <c r="W177" s="37"/>
      <c r="X177" s="37"/>
      <c r="Y177" s="37"/>
      <c r="Z177" s="37"/>
      <c r="AA177" s="37"/>
      <c r="AB177" s="37"/>
      <c r="AC177" s="37"/>
      <c r="AD177" s="37"/>
      <c r="AE177" s="37"/>
      <c r="AR177" s="255" t="s">
        <v>184</v>
      </c>
      <c r="AT177" s="255" t="s">
        <v>180</v>
      </c>
      <c r="AU177" s="255" t="s">
        <v>130</v>
      </c>
      <c r="AY177" s="14" t="s">
        <v>122</v>
      </c>
      <c r="BE177" s="137">
        <f>IF(N177="základná",J177,0)</f>
        <v>0</v>
      </c>
      <c r="BF177" s="137">
        <f>IF(N177="znížená",J177,0)</f>
        <v>0</v>
      </c>
      <c r="BG177" s="137">
        <f>IF(N177="zákl. prenesená",J177,0)</f>
        <v>0</v>
      </c>
      <c r="BH177" s="137">
        <f>IF(N177="zníž. prenesená",J177,0)</f>
        <v>0</v>
      </c>
      <c r="BI177" s="137">
        <f>IF(N177="nulová",J177,0)</f>
        <v>0</v>
      </c>
      <c r="BJ177" s="14" t="s">
        <v>130</v>
      </c>
      <c r="BK177" s="256">
        <f>ROUND(I177*H177,3)</f>
        <v>0</v>
      </c>
      <c r="BL177" s="14" t="s">
        <v>129</v>
      </c>
      <c r="BM177" s="255" t="s">
        <v>332</v>
      </c>
    </row>
    <row r="178" s="2" customFormat="1" ht="21.75" customHeight="1">
      <c r="A178" s="37"/>
      <c r="B178" s="38"/>
      <c r="C178" s="257" t="s">
        <v>333</v>
      </c>
      <c r="D178" s="257" t="s">
        <v>180</v>
      </c>
      <c r="E178" s="258" t="s">
        <v>334</v>
      </c>
      <c r="F178" s="259" t="s">
        <v>335</v>
      </c>
      <c r="G178" s="260" t="s">
        <v>216</v>
      </c>
      <c r="H178" s="261">
        <v>3</v>
      </c>
      <c r="I178" s="262"/>
      <c r="J178" s="261">
        <f>ROUND(I178*H178,3)</f>
        <v>0</v>
      </c>
      <c r="K178" s="263"/>
      <c r="L178" s="264"/>
      <c r="M178" s="265" t="s">
        <v>1</v>
      </c>
      <c r="N178" s="266" t="s">
        <v>42</v>
      </c>
      <c r="O178" s="90"/>
      <c r="P178" s="253">
        <f>O178*H178</f>
        <v>0</v>
      </c>
      <c r="Q178" s="253">
        <v>0.0016100000000000001</v>
      </c>
      <c r="R178" s="253">
        <f>Q178*H178</f>
        <v>0.0048300000000000001</v>
      </c>
      <c r="S178" s="253">
        <v>0</v>
      </c>
      <c r="T178" s="254">
        <f>S178*H178</f>
        <v>0</v>
      </c>
      <c r="U178" s="37"/>
      <c r="V178" s="37"/>
      <c r="W178" s="37"/>
      <c r="X178" s="37"/>
      <c r="Y178" s="37"/>
      <c r="Z178" s="37"/>
      <c r="AA178" s="37"/>
      <c r="AB178" s="37"/>
      <c r="AC178" s="37"/>
      <c r="AD178" s="37"/>
      <c r="AE178" s="37"/>
      <c r="AR178" s="255" t="s">
        <v>184</v>
      </c>
      <c r="AT178" s="255" t="s">
        <v>180</v>
      </c>
      <c r="AU178" s="255" t="s">
        <v>130</v>
      </c>
      <c r="AY178" s="14" t="s">
        <v>122</v>
      </c>
      <c r="BE178" s="137">
        <f>IF(N178="základná",J178,0)</f>
        <v>0</v>
      </c>
      <c r="BF178" s="137">
        <f>IF(N178="znížená",J178,0)</f>
        <v>0</v>
      </c>
      <c r="BG178" s="137">
        <f>IF(N178="zákl. prenesená",J178,0)</f>
        <v>0</v>
      </c>
      <c r="BH178" s="137">
        <f>IF(N178="zníž. prenesená",J178,0)</f>
        <v>0</v>
      </c>
      <c r="BI178" s="137">
        <f>IF(N178="nulová",J178,0)</f>
        <v>0</v>
      </c>
      <c r="BJ178" s="14" t="s">
        <v>130</v>
      </c>
      <c r="BK178" s="256">
        <f>ROUND(I178*H178,3)</f>
        <v>0</v>
      </c>
      <c r="BL178" s="14" t="s">
        <v>129</v>
      </c>
      <c r="BM178" s="255" t="s">
        <v>336</v>
      </c>
    </row>
    <row r="179" s="2" customFormat="1" ht="16.5" customHeight="1">
      <c r="A179" s="37"/>
      <c r="B179" s="38"/>
      <c r="C179" s="257" t="s">
        <v>337</v>
      </c>
      <c r="D179" s="257" t="s">
        <v>180</v>
      </c>
      <c r="E179" s="258" t="s">
        <v>338</v>
      </c>
      <c r="F179" s="259" t="s">
        <v>339</v>
      </c>
      <c r="G179" s="260" t="s">
        <v>216</v>
      </c>
      <c r="H179" s="261">
        <v>9</v>
      </c>
      <c r="I179" s="262"/>
      <c r="J179" s="261">
        <f>ROUND(I179*H179,3)</f>
        <v>0</v>
      </c>
      <c r="K179" s="263"/>
      <c r="L179" s="264"/>
      <c r="M179" s="265" t="s">
        <v>1</v>
      </c>
      <c r="N179" s="266" t="s">
        <v>42</v>
      </c>
      <c r="O179" s="90"/>
      <c r="P179" s="253">
        <f>O179*H179</f>
        <v>0</v>
      </c>
      <c r="Q179" s="253">
        <v>0</v>
      </c>
      <c r="R179" s="253">
        <f>Q179*H179</f>
        <v>0</v>
      </c>
      <c r="S179" s="253">
        <v>0</v>
      </c>
      <c r="T179" s="254">
        <f>S179*H179</f>
        <v>0</v>
      </c>
      <c r="U179" s="37"/>
      <c r="V179" s="37"/>
      <c r="W179" s="37"/>
      <c r="X179" s="37"/>
      <c r="Y179" s="37"/>
      <c r="Z179" s="37"/>
      <c r="AA179" s="37"/>
      <c r="AB179" s="37"/>
      <c r="AC179" s="37"/>
      <c r="AD179" s="37"/>
      <c r="AE179" s="37"/>
      <c r="AR179" s="255" t="s">
        <v>184</v>
      </c>
      <c r="AT179" s="255" t="s">
        <v>180</v>
      </c>
      <c r="AU179" s="255" t="s">
        <v>130</v>
      </c>
      <c r="AY179" s="14" t="s">
        <v>122</v>
      </c>
      <c r="BE179" s="137">
        <f>IF(N179="základná",J179,0)</f>
        <v>0</v>
      </c>
      <c r="BF179" s="137">
        <f>IF(N179="znížená",J179,0)</f>
        <v>0</v>
      </c>
      <c r="BG179" s="137">
        <f>IF(N179="zákl. prenesená",J179,0)</f>
        <v>0</v>
      </c>
      <c r="BH179" s="137">
        <f>IF(N179="zníž. prenesená",J179,0)</f>
        <v>0</v>
      </c>
      <c r="BI179" s="137">
        <f>IF(N179="nulová",J179,0)</f>
        <v>0</v>
      </c>
      <c r="BJ179" s="14" t="s">
        <v>130</v>
      </c>
      <c r="BK179" s="256">
        <f>ROUND(I179*H179,3)</f>
        <v>0</v>
      </c>
      <c r="BL179" s="14" t="s">
        <v>129</v>
      </c>
      <c r="BM179" s="255" t="s">
        <v>340</v>
      </c>
    </row>
    <row r="180" s="2" customFormat="1" ht="21.75" customHeight="1">
      <c r="A180" s="37"/>
      <c r="B180" s="38"/>
      <c r="C180" s="257" t="s">
        <v>341</v>
      </c>
      <c r="D180" s="257" t="s">
        <v>180</v>
      </c>
      <c r="E180" s="258" t="s">
        <v>342</v>
      </c>
      <c r="F180" s="259" t="s">
        <v>343</v>
      </c>
      <c r="G180" s="260" t="s">
        <v>216</v>
      </c>
      <c r="H180" s="261">
        <v>9</v>
      </c>
      <c r="I180" s="262"/>
      <c r="J180" s="261">
        <f>ROUND(I180*H180,3)</f>
        <v>0</v>
      </c>
      <c r="K180" s="263"/>
      <c r="L180" s="264"/>
      <c r="M180" s="265" t="s">
        <v>1</v>
      </c>
      <c r="N180" s="266" t="s">
        <v>42</v>
      </c>
      <c r="O180" s="90"/>
      <c r="P180" s="253">
        <f>O180*H180</f>
        <v>0</v>
      </c>
      <c r="Q180" s="253">
        <v>0</v>
      </c>
      <c r="R180" s="253">
        <f>Q180*H180</f>
        <v>0</v>
      </c>
      <c r="S180" s="253">
        <v>0</v>
      </c>
      <c r="T180" s="254">
        <f>S180*H180</f>
        <v>0</v>
      </c>
      <c r="U180" s="37"/>
      <c r="V180" s="37"/>
      <c r="W180" s="37"/>
      <c r="X180" s="37"/>
      <c r="Y180" s="37"/>
      <c r="Z180" s="37"/>
      <c r="AA180" s="37"/>
      <c r="AB180" s="37"/>
      <c r="AC180" s="37"/>
      <c r="AD180" s="37"/>
      <c r="AE180" s="37"/>
      <c r="AR180" s="255" t="s">
        <v>184</v>
      </c>
      <c r="AT180" s="255" t="s">
        <v>180</v>
      </c>
      <c r="AU180" s="255" t="s">
        <v>130</v>
      </c>
      <c r="AY180" s="14" t="s">
        <v>122</v>
      </c>
      <c r="BE180" s="137">
        <f>IF(N180="základná",J180,0)</f>
        <v>0</v>
      </c>
      <c r="BF180" s="137">
        <f>IF(N180="znížená",J180,0)</f>
        <v>0</v>
      </c>
      <c r="BG180" s="137">
        <f>IF(N180="zákl. prenesená",J180,0)</f>
        <v>0</v>
      </c>
      <c r="BH180" s="137">
        <f>IF(N180="zníž. prenesená",J180,0)</f>
        <v>0</v>
      </c>
      <c r="BI180" s="137">
        <f>IF(N180="nulová",J180,0)</f>
        <v>0</v>
      </c>
      <c r="BJ180" s="14" t="s">
        <v>130</v>
      </c>
      <c r="BK180" s="256">
        <f>ROUND(I180*H180,3)</f>
        <v>0</v>
      </c>
      <c r="BL180" s="14" t="s">
        <v>129</v>
      </c>
      <c r="BM180" s="255" t="s">
        <v>344</v>
      </c>
    </row>
    <row r="181" s="2" customFormat="1" ht="21.75" customHeight="1">
      <c r="A181" s="37"/>
      <c r="B181" s="38"/>
      <c r="C181" s="244" t="s">
        <v>345</v>
      </c>
      <c r="D181" s="244" t="s">
        <v>125</v>
      </c>
      <c r="E181" s="245" t="s">
        <v>346</v>
      </c>
      <c r="F181" s="246" t="s">
        <v>347</v>
      </c>
      <c r="G181" s="247" t="s">
        <v>216</v>
      </c>
      <c r="H181" s="248">
        <v>1</v>
      </c>
      <c r="I181" s="249"/>
      <c r="J181" s="248">
        <f>ROUND(I181*H181,3)</f>
        <v>0</v>
      </c>
      <c r="K181" s="250"/>
      <c r="L181" s="40"/>
      <c r="M181" s="251" t="s">
        <v>1</v>
      </c>
      <c r="N181" s="252" t="s">
        <v>42</v>
      </c>
      <c r="O181" s="90"/>
      <c r="P181" s="253">
        <f>O181*H181</f>
        <v>0</v>
      </c>
      <c r="Q181" s="253">
        <v>0.00034000000000000002</v>
      </c>
      <c r="R181" s="253">
        <f>Q181*H181</f>
        <v>0.00034000000000000002</v>
      </c>
      <c r="S181" s="253">
        <v>0</v>
      </c>
      <c r="T181" s="254">
        <f>S181*H181</f>
        <v>0</v>
      </c>
      <c r="U181" s="37"/>
      <c r="V181" s="37"/>
      <c r="W181" s="37"/>
      <c r="X181" s="37"/>
      <c r="Y181" s="37"/>
      <c r="Z181" s="37"/>
      <c r="AA181" s="37"/>
      <c r="AB181" s="37"/>
      <c r="AC181" s="37"/>
      <c r="AD181" s="37"/>
      <c r="AE181" s="37"/>
      <c r="AR181" s="255" t="s">
        <v>129</v>
      </c>
      <c r="AT181" s="255" t="s">
        <v>125</v>
      </c>
      <c r="AU181" s="255" t="s">
        <v>130</v>
      </c>
      <c r="AY181" s="14" t="s">
        <v>122</v>
      </c>
      <c r="BE181" s="137">
        <f>IF(N181="základná",J181,0)</f>
        <v>0</v>
      </c>
      <c r="BF181" s="137">
        <f>IF(N181="znížená",J181,0)</f>
        <v>0</v>
      </c>
      <c r="BG181" s="137">
        <f>IF(N181="zákl. prenesená",J181,0)</f>
        <v>0</v>
      </c>
      <c r="BH181" s="137">
        <f>IF(N181="zníž. prenesená",J181,0)</f>
        <v>0</v>
      </c>
      <c r="BI181" s="137">
        <f>IF(N181="nulová",J181,0)</f>
        <v>0</v>
      </c>
      <c r="BJ181" s="14" t="s">
        <v>130</v>
      </c>
      <c r="BK181" s="256">
        <f>ROUND(I181*H181,3)</f>
        <v>0</v>
      </c>
      <c r="BL181" s="14" t="s">
        <v>129</v>
      </c>
      <c r="BM181" s="255" t="s">
        <v>348</v>
      </c>
    </row>
    <row r="182" s="2" customFormat="1" ht="16.5" customHeight="1">
      <c r="A182" s="37"/>
      <c r="B182" s="38"/>
      <c r="C182" s="257" t="s">
        <v>349</v>
      </c>
      <c r="D182" s="257" t="s">
        <v>180</v>
      </c>
      <c r="E182" s="258" t="s">
        <v>350</v>
      </c>
      <c r="F182" s="259" t="s">
        <v>351</v>
      </c>
      <c r="G182" s="260" t="s">
        <v>216</v>
      </c>
      <c r="H182" s="261">
        <v>1</v>
      </c>
      <c r="I182" s="262"/>
      <c r="J182" s="261">
        <f>ROUND(I182*H182,3)</f>
        <v>0</v>
      </c>
      <c r="K182" s="263"/>
      <c r="L182" s="264"/>
      <c r="M182" s="265" t="s">
        <v>1</v>
      </c>
      <c r="N182" s="266" t="s">
        <v>42</v>
      </c>
      <c r="O182" s="90"/>
      <c r="P182" s="253">
        <f>O182*H182</f>
        <v>0</v>
      </c>
      <c r="Q182" s="253">
        <v>0.043499999999999997</v>
      </c>
      <c r="R182" s="253">
        <f>Q182*H182</f>
        <v>0.043499999999999997</v>
      </c>
      <c r="S182" s="253">
        <v>0</v>
      </c>
      <c r="T182" s="254">
        <f>S182*H182</f>
        <v>0</v>
      </c>
      <c r="U182" s="37"/>
      <c r="V182" s="37"/>
      <c r="W182" s="37"/>
      <c r="X182" s="37"/>
      <c r="Y182" s="37"/>
      <c r="Z182" s="37"/>
      <c r="AA182" s="37"/>
      <c r="AB182" s="37"/>
      <c r="AC182" s="37"/>
      <c r="AD182" s="37"/>
      <c r="AE182" s="37"/>
      <c r="AR182" s="255" t="s">
        <v>184</v>
      </c>
      <c r="AT182" s="255" t="s">
        <v>180</v>
      </c>
      <c r="AU182" s="255" t="s">
        <v>130</v>
      </c>
      <c r="AY182" s="14" t="s">
        <v>122</v>
      </c>
      <c r="BE182" s="137">
        <f>IF(N182="základná",J182,0)</f>
        <v>0</v>
      </c>
      <c r="BF182" s="137">
        <f>IF(N182="znížená",J182,0)</f>
        <v>0</v>
      </c>
      <c r="BG182" s="137">
        <f>IF(N182="zákl. prenesená",J182,0)</f>
        <v>0</v>
      </c>
      <c r="BH182" s="137">
        <f>IF(N182="zníž. prenesená",J182,0)</f>
        <v>0</v>
      </c>
      <c r="BI182" s="137">
        <f>IF(N182="nulová",J182,0)</f>
        <v>0</v>
      </c>
      <c r="BJ182" s="14" t="s">
        <v>130</v>
      </c>
      <c r="BK182" s="256">
        <f>ROUND(I182*H182,3)</f>
        <v>0</v>
      </c>
      <c r="BL182" s="14" t="s">
        <v>129</v>
      </c>
      <c r="BM182" s="255" t="s">
        <v>352</v>
      </c>
    </row>
    <row r="183" s="2" customFormat="1" ht="21.75" customHeight="1">
      <c r="A183" s="37"/>
      <c r="B183" s="38"/>
      <c r="C183" s="244" t="s">
        <v>353</v>
      </c>
      <c r="D183" s="244" t="s">
        <v>125</v>
      </c>
      <c r="E183" s="245" t="s">
        <v>354</v>
      </c>
      <c r="F183" s="246" t="s">
        <v>355</v>
      </c>
      <c r="G183" s="247" t="s">
        <v>216</v>
      </c>
      <c r="H183" s="248">
        <v>5</v>
      </c>
      <c r="I183" s="249"/>
      <c r="J183" s="248">
        <f>ROUND(I183*H183,3)</f>
        <v>0</v>
      </c>
      <c r="K183" s="250"/>
      <c r="L183" s="40"/>
      <c r="M183" s="251" t="s">
        <v>1</v>
      </c>
      <c r="N183" s="252" t="s">
        <v>42</v>
      </c>
      <c r="O183" s="90"/>
      <c r="P183" s="253">
        <f>O183*H183</f>
        <v>0</v>
      </c>
      <c r="Q183" s="253">
        <v>0.00158</v>
      </c>
      <c r="R183" s="253">
        <f>Q183*H183</f>
        <v>0.0079000000000000008</v>
      </c>
      <c r="S183" s="253">
        <v>0</v>
      </c>
      <c r="T183" s="254">
        <f>S183*H183</f>
        <v>0</v>
      </c>
      <c r="U183" s="37"/>
      <c r="V183" s="37"/>
      <c r="W183" s="37"/>
      <c r="X183" s="37"/>
      <c r="Y183" s="37"/>
      <c r="Z183" s="37"/>
      <c r="AA183" s="37"/>
      <c r="AB183" s="37"/>
      <c r="AC183" s="37"/>
      <c r="AD183" s="37"/>
      <c r="AE183" s="37"/>
      <c r="AR183" s="255" t="s">
        <v>129</v>
      </c>
      <c r="AT183" s="255" t="s">
        <v>125</v>
      </c>
      <c r="AU183" s="255" t="s">
        <v>130</v>
      </c>
      <c r="AY183" s="14" t="s">
        <v>122</v>
      </c>
      <c r="BE183" s="137">
        <f>IF(N183="základná",J183,0)</f>
        <v>0</v>
      </c>
      <c r="BF183" s="137">
        <f>IF(N183="znížená",J183,0)</f>
        <v>0</v>
      </c>
      <c r="BG183" s="137">
        <f>IF(N183="zákl. prenesená",J183,0)</f>
        <v>0</v>
      </c>
      <c r="BH183" s="137">
        <f>IF(N183="zníž. prenesená",J183,0)</f>
        <v>0</v>
      </c>
      <c r="BI183" s="137">
        <f>IF(N183="nulová",J183,0)</f>
        <v>0</v>
      </c>
      <c r="BJ183" s="14" t="s">
        <v>130</v>
      </c>
      <c r="BK183" s="256">
        <f>ROUND(I183*H183,3)</f>
        <v>0</v>
      </c>
      <c r="BL183" s="14" t="s">
        <v>129</v>
      </c>
      <c r="BM183" s="255" t="s">
        <v>356</v>
      </c>
    </row>
    <row r="184" s="2" customFormat="1" ht="16.5" customHeight="1">
      <c r="A184" s="37"/>
      <c r="B184" s="38"/>
      <c r="C184" s="257" t="s">
        <v>357</v>
      </c>
      <c r="D184" s="257" t="s">
        <v>180</v>
      </c>
      <c r="E184" s="258" t="s">
        <v>358</v>
      </c>
      <c r="F184" s="259" t="s">
        <v>359</v>
      </c>
      <c r="G184" s="260" t="s">
        <v>216</v>
      </c>
      <c r="H184" s="261">
        <v>5</v>
      </c>
      <c r="I184" s="262"/>
      <c r="J184" s="261">
        <f>ROUND(I184*H184,3)</f>
        <v>0</v>
      </c>
      <c r="K184" s="263"/>
      <c r="L184" s="264"/>
      <c r="M184" s="265" t="s">
        <v>1</v>
      </c>
      <c r="N184" s="266" t="s">
        <v>42</v>
      </c>
      <c r="O184" s="90"/>
      <c r="P184" s="253">
        <f>O184*H184</f>
        <v>0</v>
      </c>
      <c r="Q184" s="253">
        <v>0.0275</v>
      </c>
      <c r="R184" s="253">
        <f>Q184*H184</f>
        <v>0.13750000000000001</v>
      </c>
      <c r="S184" s="253">
        <v>0</v>
      </c>
      <c r="T184" s="254">
        <f>S184*H184</f>
        <v>0</v>
      </c>
      <c r="U184" s="37"/>
      <c r="V184" s="37"/>
      <c r="W184" s="37"/>
      <c r="X184" s="37"/>
      <c r="Y184" s="37"/>
      <c r="Z184" s="37"/>
      <c r="AA184" s="37"/>
      <c r="AB184" s="37"/>
      <c r="AC184" s="37"/>
      <c r="AD184" s="37"/>
      <c r="AE184" s="37"/>
      <c r="AR184" s="255" t="s">
        <v>184</v>
      </c>
      <c r="AT184" s="255" t="s">
        <v>180</v>
      </c>
      <c r="AU184" s="255" t="s">
        <v>130</v>
      </c>
      <c r="AY184" s="14" t="s">
        <v>122</v>
      </c>
      <c r="BE184" s="137">
        <f>IF(N184="základná",J184,0)</f>
        <v>0</v>
      </c>
      <c r="BF184" s="137">
        <f>IF(N184="znížená",J184,0)</f>
        <v>0</v>
      </c>
      <c r="BG184" s="137">
        <f>IF(N184="zákl. prenesená",J184,0)</f>
        <v>0</v>
      </c>
      <c r="BH184" s="137">
        <f>IF(N184="zníž. prenesená",J184,0)</f>
        <v>0</v>
      </c>
      <c r="BI184" s="137">
        <f>IF(N184="nulová",J184,0)</f>
        <v>0</v>
      </c>
      <c r="BJ184" s="14" t="s">
        <v>130</v>
      </c>
      <c r="BK184" s="256">
        <f>ROUND(I184*H184,3)</f>
        <v>0</v>
      </c>
      <c r="BL184" s="14" t="s">
        <v>129</v>
      </c>
      <c r="BM184" s="255" t="s">
        <v>360</v>
      </c>
    </row>
    <row r="185" s="2" customFormat="1" ht="21.75" customHeight="1">
      <c r="A185" s="37"/>
      <c r="B185" s="38"/>
      <c r="C185" s="257" t="s">
        <v>361</v>
      </c>
      <c r="D185" s="257" t="s">
        <v>180</v>
      </c>
      <c r="E185" s="258" t="s">
        <v>362</v>
      </c>
      <c r="F185" s="259" t="s">
        <v>363</v>
      </c>
      <c r="G185" s="260" t="s">
        <v>216</v>
      </c>
      <c r="H185" s="261">
        <v>5</v>
      </c>
      <c r="I185" s="262"/>
      <c r="J185" s="261">
        <f>ROUND(I185*H185,3)</f>
        <v>0</v>
      </c>
      <c r="K185" s="263"/>
      <c r="L185" s="264"/>
      <c r="M185" s="265" t="s">
        <v>1</v>
      </c>
      <c r="N185" s="266" t="s">
        <v>42</v>
      </c>
      <c r="O185" s="90"/>
      <c r="P185" s="253">
        <f>O185*H185</f>
        <v>0</v>
      </c>
      <c r="Q185" s="253">
        <v>0.0068500000000000002</v>
      </c>
      <c r="R185" s="253">
        <f>Q185*H185</f>
        <v>0.034250000000000003</v>
      </c>
      <c r="S185" s="253">
        <v>0</v>
      </c>
      <c r="T185" s="254">
        <f>S185*H185</f>
        <v>0</v>
      </c>
      <c r="U185" s="37"/>
      <c r="V185" s="37"/>
      <c r="W185" s="37"/>
      <c r="X185" s="37"/>
      <c r="Y185" s="37"/>
      <c r="Z185" s="37"/>
      <c r="AA185" s="37"/>
      <c r="AB185" s="37"/>
      <c r="AC185" s="37"/>
      <c r="AD185" s="37"/>
      <c r="AE185" s="37"/>
      <c r="AR185" s="255" t="s">
        <v>184</v>
      </c>
      <c r="AT185" s="255" t="s">
        <v>180</v>
      </c>
      <c r="AU185" s="255" t="s">
        <v>130</v>
      </c>
      <c r="AY185" s="14" t="s">
        <v>122</v>
      </c>
      <c r="BE185" s="137">
        <f>IF(N185="základná",J185,0)</f>
        <v>0</v>
      </c>
      <c r="BF185" s="137">
        <f>IF(N185="znížená",J185,0)</f>
        <v>0</v>
      </c>
      <c r="BG185" s="137">
        <f>IF(N185="zákl. prenesená",J185,0)</f>
        <v>0</v>
      </c>
      <c r="BH185" s="137">
        <f>IF(N185="zníž. prenesená",J185,0)</f>
        <v>0</v>
      </c>
      <c r="BI185" s="137">
        <f>IF(N185="nulová",J185,0)</f>
        <v>0</v>
      </c>
      <c r="BJ185" s="14" t="s">
        <v>130</v>
      </c>
      <c r="BK185" s="256">
        <f>ROUND(I185*H185,3)</f>
        <v>0</v>
      </c>
      <c r="BL185" s="14" t="s">
        <v>129</v>
      </c>
      <c r="BM185" s="255" t="s">
        <v>364</v>
      </c>
    </row>
    <row r="186" s="2" customFormat="1" ht="21.75" customHeight="1">
      <c r="A186" s="37"/>
      <c r="B186" s="38"/>
      <c r="C186" s="244" t="s">
        <v>365</v>
      </c>
      <c r="D186" s="244" t="s">
        <v>125</v>
      </c>
      <c r="E186" s="245" t="s">
        <v>366</v>
      </c>
      <c r="F186" s="246" t="s">
        <v>367</v>
      </c>
      <c r="G186" s="247" t="s">
        <v>216</v>
      </c>
      <c r="H186" s="248">
        <v>2</v>
      </c>
      <c r="I186" s="249"/>
      <c r="J186" s="248">
        <f>ROUND(I186*H186,3)</f>
        <v>0</v>
      </c>
      <c r="K186" s="250"/>
      <c r="L186" s="40"/>
      <c r="M186" s="251" t="s">
        <v>1</v>
      </c>
      <c r="N186" s="252" t="s">
        <v>42</v>
      </c>
      <c r="O186" s="90"/>
      <c r="P186" s="253">
        <f>O186*H186</f>
        <v>0</v>
      </c>
      <c r="Q186" s="253">
        <v>0.00034000000000000002</v>
      </c>
      <c r="R186" s="253">
        <f>Q186*H186</f>
        <v>0.00068000000000000005</v>
      </c>
      <c r="S186" s="253">
        <v>0</v>
      </c>
      <c r="T186" s="254">
        <f>S186*H186</f>
        <v>0</v>
      </c>
      <c r="U186" s="37"/>
      <c r="V186" s="37"/>
      <c r="W186" s="37"/>
      <c r="X186" s="37"/>
      <c r="Y186" s="37"/>
      <c r="Z186" s="37"/>
      <c r="AA186" s="37"/>
      <c r="AB186" s="37"/>
      <c r="AC186" s="37"/>
      <c r="AD186" s="37"/>
      <c r="AE186" s="37"/>
      <c r="AR186" s="255" t="s">
        <v>129</v>
      </c>
      <c r="AT186" s="255" t="s">
        <v>125</v>
      </c>
      <c r="AU186" s="255" t="s">
        <v>130</v>
      </c>
      <c r="AY186" s="14" t="s">
        <v>122</v>
      </c>
      <c r="BE186" s="137">
        <f>IF(N186="základná",J186,0)</f>
        <v>0</v>
      </c>
      <c r="BF186" s="137">
        <f>IF(N186="znížená",J186,0)</f>
        <v>0</v>
      </c>
      <c r="BG186" s="137">
        <f>IF(N186="zákl. prenesená",J186,0)</f>
        <v>0</v>
      </c>
      <c r="BH186" s="137">
        <f>IF(N186="zníž. prenesená",J186,0)</f>
        <v>0</v>
      </c>
      <c r="BI186" s="137">
        <f>IF(N186="nulová",J186,0)</f>
        <v>0</v>
      </c>
      <c r="BJ186" s="14" t="s">
        <v>130</v>
      </c>
      <c r="BK186" s="256">
        <f>ROUND(I186*H186,3)</f>
        <v>0</v>
      </c>
      <c r="BL186" s="14" t="s">
        <v>129</v>
      </c>
      <c r="BM186" s="255" t="s">
        <v>368</v>
      </c>
    </row>
    <row r="187" s="2" customFormat="1" ht="21.75" customHeight="1">
      <c r="A187" s="37"/>
      <c r="B187" s="38"/>
      <c r="C187" s="257" t="s">
        <v>369</v>
      </c>
      <c r="D187" s="257" t="s">
        <v>180</v>
      </c>
      <c r="E187" s="258" t="s">
        <v>370</v>
      </c>
      <c r="F187" s="259" t="s">
        <v>371</v>
      </c>
      <c r="G187" s="260" t="s">
        <v>216</v>
      </c>
      <c r="H187" s="261">
        <v>2</v>
      </c>
      <c r="I187" s="262"/>
      <c r="J187" s="261">
        <f>ROUND(I187*H187,3)</f>
        <v>0</v>
      </c>
      <c r="K187" s="263"/>
      <c r="L187" s="264"/>
      <c r="M187" s="265" t="s">
        <v>1</v>
      </c>
      <c r="N187" s="266" t="s">
        <v>42</v>
      </c>
      <c r="O187" s="90"/>
      <c r="P187" s="253">
        <f>O187*H187</f>
        <v>0</v>
      </c>
      <c r="Q187" s="253">
        <v>0.050999999999999997</v>
      </c>
      <c r="R187" s="253">
        <f>Q187*H187</f>
        <v>0.10199999999999999</v>
      </c>
      <c r="S187" s="253">
        <v>0</v>
      </c>
      <c r="T187" s="254">
        <f>S187*H187</f>
        <v>0</v>
      </c>
      <c r="U187" s="37"/>
      <c r="V187" s="37"/>
      <c r="W187" s="37"/>
      <c r="X187" s="37"/>
      <c r="Y187" s="37"/>
      <c r="Z187" s="37"/>
      <c r="AA187" s="37"/>
      <c r="AB187" s="37"/>
      <c r="AC187" s="37"/>
      <c r="AD187" s="37"/>
      <c r="AE187" s="37"/>
      <c r="AR187" s="255" t="s">
        <v>184</v>
      </c>
      <c r="AT187" s="255" t="s">
        <v>180</v>
      </c>
      <c r="AU187" s="255" t="s">
        <v>130</v>
      </c>
      <c r="AY187" s="14" t="s">
        <v>122</v>
      </c>
      <c r="BE187" s="137">
        <f>IF(N187="základná",J187,0)</f>
        <v>0</v>
      </c>
      <c r="BF187" s="137">
        <f>IF(N187="znížená",J187,0)</f>
        <v>0</v>
      </c>
      <c r="BG187" s="137">
        <f>IF(N187="zákl. prenesená",J187,0)</f>
        <v>0</v>
      </c>
      <c r="BH187" s="137">
        <f>IF(N187="zníž. prenesená",J187,0)</f>
        <v>0</v>
      </c>
      <c r="BI187" s="137">
        <f>IF(N187="nulová",J187,0)</f>
        <v>0</v>
      </c>
      <c r="BJ187" s="14" t="s">
        <v>130</v>
      </c>
      <c r="BK187" s="256">
        <f>ROUND(I187*H187,3)</f>
        <v>0</v>
      </c>
      <c r="BL187" s="14" t="s">
        <v>129</v>
      </c>
      <c r="BM187" s="255" t="s">
        <v>372</v>
      </c>
    </row>
    <row r="188" s="2" customFormat="1" ht="21.75" customHeight="1">
      <c r="A188" s="37"/>
      <c r="B188" s="38"/>
      <c r="C188" s="244" t="s">
        <v>373</v>
      </c>
      <c r="D188" s="244" t="s">
        <v>125</v>
      </c>
      <c r="E188" s="245" t="s">
        <v>374</v>
      </c>
      <c r="F188" s="246" t="s">
        <v>375</v>
      </c>
      <c r="G188" s="247" t="s">
        <v>135</v>
      </c>
      <c r="H188" s="248">
        <v>281</v>
      </c>
      <c r="I188" s="249"/>
      <c r="J188" s="248">
        <f>ROUND(I188*H188,3)</f>
        <v>0</v>
      </c>
      <c r="K188" s="250"/>
      <c r="L188" s="40"/>
      <c r="M188" s="251" t="s">
        <v>1</v>
      </c>
      <c r="N188" s="252" t="s">
        <v>42</v>
      </c>
      <c r="O188" s="90"/>
      <c r="P188" s="253">
        <f>O188*H188</f>
        <v>0</v>
      </c>
      <c r="Q188" s="253">
        <v>0</v>
      </c>
      <c r="R188" s="253">
        <f>Q188*H188</f>
        <v>0</v>
      </c>
      <c r="S188" s="253">
        <v>0</v>
      </c>
      <c r="T188" s="254">
        <f>S188*H188</f>
        <v>0</v>
      </c>
      <c r="U188" s="37"/>
      <c r="V188" s="37"/>
      <c r="W188" s="37"/>
      <c r="X188" s="37"/>
      <c r="Y188" s="37"/>
      <c r="Z188" s="37"/>
      <c r="AA188" s="37"/>
      <c r="AB188" s="37"/>
      <c r="AC188" s="37"/>
      <c r="AD188" s="37"/>
      <c r="AE188" s="37"/>
      <c r="AR188" s="255" t="s">
        <v>129</v>
      </c>
      <c r="AT188" s="255" t="s">
        <v>125</v>
      </c>
      <c r="AU188" s="255" t="s">
        <v>130</v>
      </c>
      <c r="AY188" s="14" t="s">
        <v>122</v>
      </c>
      <c r="BE188" s="137">
        <f>IF(N188="základná",J188,0)</f>
        <v>0</v>
      </c>
      <c r="BF188" s="137">
        <f>IF(N188="znížená",J188,0)</f>
        <v>0</v>
      </c>
      <c r="BG188" s="137">
        <f>IF(N188="zákl. prenesená",J188,0)</f>
        <v>0</v>
      </c>
      <c r="BH188" s="137">
        <f>IF(N188="zníž. prenesená",J188,0)</f>
        <v>0</v>
      </c>
      <c r="BI188" s="137">
        <f>IF(N188="nulová",J188,0)</f>
        <v>0</v>
      </c>
      <c r="BJ188" s="14" t="s">
        <v>130</v>
      </c>
      <c r="BK188" s="256">
        <f>ROUND(I188*H188,3)</f>
        <v>0</v>
      </c>
      <c r="BL188" s="14" t="s">
        <v>129</v>
      </c>
      <c r="BM188" s="255" t="s">
        <v>376</v>
      </c>
    </row>
    <row r="189" s="2" customFormat="1" ht="21.75" customHeight="1">
      <c r="A189" s="37"/>
      <c r="B189" s="38"/>
      <c r="C189" s="244" t="s">
        <v>377</v>
      </c>
      <c r="D189" s="244" t="s">
        <v>125</v>
      </c>
      <c r="E189" s="245" t="s">
        <v>378</v>
      </c>
      <c r="F189" s="246" t="s">
        <v>379</v>
      </c>
      <c r="G189" s="247" t="s">
        <v>135</v>
      </c>
      <c r="H189" s="248">
        <v>281</v>
      </c>
      <c r="I189" s="249"/>
      <c r="J189" s="248">
        <f>ROUND(I189*H189,3)</f>
        <v>0</v>
      </c>
      <c r="K189" s="250"/>
      <c r="L189" s="40"/>
      <c r="M189" s="251" t="s">
        <v>1</v>
      </c>
      <c r="N189" s="252" t="s">
        <v>42</v>
      </c>
      <c r="O189" s="90"/>
      <c r="P189" s="253">
        <f>O189*H189</f>
        <v>0</v>
      </c>
      <c r="Q189" s="253">
        <v>0</v>
      </c>
      <c r="R189" s="253">
        <f>Q189*H189</f>
        <v>0</v>
      </c>
      <c r="S189" s="253">
        <v>0</v>
      </c>
      <c r="T189" s="254">
        <f>S189*H189</f>
        <v>0</v>
      </c>
      <c r="U189" s="37"/>
      <c r="V189" s="37"/>
      <c r="W189" s="37"/>
      <c r="X189" s="37"/>
      <c r="Y189" s="37"/>
      <c r="Z189" s="37"/>
      <c r="AA189" s="37"/>
      <c r="AB189" s="37"/>
      <c r="AC189" s="37"/>
      <c r="AD189" s="37"/>
      <c r="AE189" s="37"/>
      <c r="AR189" s="255" t="s">
        <v>129</v>
      </c>
      <c r="AT189" s="255" t="s">
        <v>125</v>
      </c>
      <c r="AU189" s="255" t="s">
        <v>130</v>
      </c>
      <c r="AY189" s="14" t="s">
        <v>122</v>
      </c>
      <c r="BE189" s="137">
        <f>IF(N189="základná",J189,0)</f>
        <v>0</v>
      </c>
      <c r="BF189" s="137">
        <f>IF(N189="znížená",J189,0)</f>
        <v>0</v>
      </c>
      <c r="BG189" s="137">
        <f>IF(N189="zákl. prenesená",J189,0)</f>
        <v>0</v>
      </c>
      <c r="BH189" s="137">
        <f>IF(N189="zníž. prenesená",J189,0)</f>
        <v>0</v>
      </c>
      <c r="BI189" s="137">
        <f>IF(N189="nulová",J189,0)</f>
        <v>0</v>
      </c>
      <c r="BJ189" s="14" t="s">
        <v>130</v>
      </c>
      <c r="BK189" s="256">
        <f>ROUND(I189*H189,3)</f>
        <v>0</v>
      </c>
      <c r="BL189" s="14" t="s">
        <v>129</v>
      </c>
      <c r="BM189" s="255" t="s">
        <v>380</v>
      </c>
    </row>
    <row r="190" s="2" customFormat="1" ht="21.75" customHeight="1">
      <c r="A190" s="37"/>
      <c r="B190" s="38"/>
      <c r="C190" s="244" t="s">
        <v>381</v>
      </c>
      <c r="D190" s="244" t="s">
        <v>125</v>
      </c>
      <c r="E190" s="245" t="s">
        <v>382</v>
      </c>
      <c r="F190" s="246" t="s">
        <v>383</v>
      </c>
      <c r="G190" s="247" t="s">
        <v>216</v>
      </c>
      <c r="H190" s="248">
        <v>2</v>
      </c>
      <c r="I190" s="249"/>
      <c r="J190" s="248">
        <f>ROUND(I190*H190,3)</f>
        <v>0</v>
      </c>
      <c r="K190" s="250"/>
      <c r="L190" s="40"/>
      <c r="M190" s="251" t="s">
        <v>1</v>
      </c>
      <c r="N190" s="252" t="s">
        <v>42</v>
      </c>
      <c r="O190" s="90"/>
      <c r="P190" s="253">
        <f>O190*H190</f>
        <v>0</v>
      </c>
      <c r="Q190" s="253">
        <v>0.01583</v>
      </c>
      <c r="R190" s="253">
        <f>Q190*H190</f>
        <v>0.031660000000000001</v>
      </c>
      <c r="S190" s="253">
        <v>0</v>
      </c>
      <c r="T190" s="254">
        <f>S190*H190</f>
        <v>0</v>
      </c>
      <c r="U190" s="37"/>
      <c r="V190" s="37"/>
      <c r="W190" s="37"/>
      <c r="X190" s="37"/>
      <c r="Y190" s="37"/>
      <c r="Z190" s="37"/>
      <c r="AA190" s="37"/>
      <c r="AB190" s="37"/>
      <c r="AC190" s="37"/>
      <c r="AD190" s="37"/>
      <c r="AE190" s="37"/>
      <c r="AR190" s="255" t="s">
        <v>129</v>
      </c>
      <c r="AT190" s="255" t="s">
        <v>125</v>
      </c>
      <c r="AU190" s="255" t="s">
        <v>130</v>
      </c>
      <c r="AY190" s="14" t="s">
        <v>122</v>
      </c>
      <c r="BE190" s="137">
        <f>IF(N190="základná",J190,0)</f>
        <v>0</v>
      </c>
      <c r="BF190" s="137">
        <f>IF(N190="znížená",J190,0)</f>
        <v>0</v>
      </c>
      <c r="BG190" s="137">
        <f>IF(N190="zákl. prenesená",J190,0)</f>
        <v>0</v>
      </c>
      <c r="BH190" s="137">
        <f>IF(N190="zníž. prenesená",J190,0)</f>
        <v>0</v>
      </c>
      <c r="BI190" s="137">
        <f>IF(N190="nulová",J190,0)</f>
        <v>0</v>
      </c>
      <c r="BJ190" s="14" t="s">
        <v>130</v>
      </c>
      <c r="BK190" s="256">
        <f>ROUND(I190*H190,3)</f>
        <v>0</v>
      </c>
      <c r="BL190" s="14" t="s">
        <v>129</v>
      </c>
      <c r="BM190" s="255" t="s">
        <v>384</v>
      </c>
    </row>
    <row r="191" s="2" customFormat="1" ht="16.5" customHeight="1">
      <c r="A191" s="37"/>
      <c r="B191" s="38"/>
      <c r="C191" s="244" t="s">
        <v>385</v>
      </c>
      <c r="D191" s="244" t="s">
        <v>125</v>
      </c>
      <c r="E191" s="245" t="s">
        <v>386</v>
      </c>
      <c r="F191" s="246" t="s">
        <v>387</v>
      </c>
      <c r="G191" s="247" t="s">
        <v>216</v>
      </c>
      <c r="H191" s="248">
        <v>5</v>
      </c>
      <c r="I191" s="249"/>
      <c r="J191" s="248">
        <f>ROUND(I191*H191,3)</f>
        <v>0</v>
      </c>
      <c r="K191" s="250"/>
      <c r="L191" s="40"/>
      <c r="M191" s="251" t="s">
        <v>1</v>
      </c>
      <c r="N191" s="252" t="s">
        <v>42</v>
      </c>
      <c r="O191" s="90"/>
      <c r="P191" s="253">
        <f>O191*H191</f>
        <v>0</v>
      </c>
      <c r="Q191" s="253">
        <v>0.11865000000000001</v>
      </c>
      <c r="R191" s="253">
        <f>Q191*H191</f>
        <v>0.59325000000000006</v>
      </c>
      <c r="S191" s="253">
        <v>0</v>
      </c>
      <c r="T191" s="254">
        <f>S191*H191</f>
        <v>0</v>
      </c>
      <c r="U191" s="37"/>
      <c r="V191" s="37"/>
      <c r="W191" s="37"/>
      <c r="X191" s="37"/>
      <c r="Y191" s="37"/>
      <c r="Z191" s="37"/>
      <c r="AA191" s="37"/>
      <c r="AB191" s="37"/>
      <c r="AC191" s="37"/>
      <c r="AD191" s="37"/>
      <c r="AE191" s="37"/>
      <c r="AR191" s="255" t="s">
        <v>129</v>
      </c>
      <c r="AT191" s="255" t="s">
        <v>125</v>
      </c>
      <c r="AU191" s="255" t="s">
        <v>130</v>
      </c>
      <c r="AY191" s="14" t="s">
        <v>122</v>
      </c>
      <c r="BE191" s="137">
        <f>IF(N191="základná",J191,0)</f>
        <v>0</v>
      </c>
      <c r="BF191" s="137">
        <f>IF(N191="znížená",J191,0)</f>
        <v>0</v>
      </c>
      <c r="BG191" s="137">
        <f>IF(N191="zákl. prenesená",J191,0)</f>
        <v>0</v>
      </c>
      <c r="BH191" s="137">
        <f>IF(N191="zníž. prenesená",J191,0)</f>
        <v>0</v>
      </c>
      <c r="BI191" s="137">
        <f>IF(N191="nulová",J191,0)</f>
        <v>0</v>
      </c>
      <c r="BJ191" s="14" t="s">
        <v>130</v>
      </c>
      <c r="BK191" s="256">
        <f>ROUND(I191*H191,3)</f>
        <v>0</v>
      </c>
      <c r="BL191" s="14" t="s">
        <v>129</v>
      </c>
      <c r="BM191" s="255" t="s">
        <v>388</v>
      </c>
    </row>
    <row r="192" s="2" customFormat="1" ht="16.5" customHeight="1">
      <c r="A192" s="37"/>
      <c r="B192" s="38"/>
      <c r="C192" s="257" t="s">
        <v>389</v>
      </c>
      <c r="D192" s="257" t="s">
        <v>180</v>
      </c>
      <c r="E192" s="258" t="s">
        <v>390</v>
      </c>
      <c r="F192" s="259" t="s">
        <v>391</v>
      </c>
      <c r="G192" s="260" t="s">
        <v>216</v>
      </c>
      <c r="H192" s="261">
        <v>5</v>
      </c>
      <c r="I192" s="262"/>
      <c r="J192" s="261">
        <f>ROUND(I192*H192,3)</f>
        <v>0</v>
      </c>
      <c r="K192" s="263"/>
      <c r="L192" s="264"/>
      <c r="M192" s="265" t="s">
        <v>1</v>
      </c>
      <c r="N192" s="266" t="s">
        <v>42</v>
      </c>
      <c r="O192" s="90"/>
      <c r="P192" s="253">
        <f>O192*H192</f>
        <v>0</v>
      </c>
      <c r="Q192" s="253">
        <v>0</v>
      </c>
      <c r="R192" s="253">
        <f>Q192*H192</f>
        <v>0</v>
      </c>
      <c r="S192" s="253">
        <v>0</v>
      </c>
      <c r="T192" s="254">
        <f>S192*H192</f>
        <v>0</v>
      </c>
      <c r="U192" s="37"/>
      <c r="V192" s="37"/>
      <c r="W192" s="37"/>
      <c r="X192" s="37"/>
      <c r="Y192" s="37"/>
      <c r="Z192" s="37"/>
      <c r="AA192" s="37"/>
      <c r="AB192" s="37"/>
      <c r="AC192" s="37"/>
      <c r="AD192" s="37"/>
      <c r="AE192" s="37"/>
      <c r="AR192" s="255" t="s">
        <v>184</v>
      </c>
      <c r="AT192" s="255" t="s">
        <v>180</v>
      </c>
      <c r="AU192" s="255" t="s">
        <v>130</v>
      </c>
      <c r="AY192" s="14" t="s">
        <v>122</v>
      </c>
      <c r="BE192" s="137">
        <f>IF(N192="základná",J192,0)</f>
        <v>0</v>
      </c>
      <c r="BF192" s="137">
        <f>IF(N192="znížená",J192,0)</f>
        <v>0</v>
      </c>
      <c r="BG192" s="137">
        <f>IF(N192="zákl. prenesená",J192,0)</f>
        <v>0</v>
      </c>
      <c r="BH192" s="137">
        <f>IF(N192="zníž. prenesená",J192,0)</f>
        <v>0</v>
      </c>
      <c r="BI192" s="137">
        <f>IF(N192="nulová",J192,0)</f>
        <v>0</v>
      </c>
      <c r="BJ192" s="14" t="s">
        <v>130</v>
      </c>
      <c r="BK192" s="256">
        <f>ROUND(I192*H192,3)</f>
        <v>0</v>
      </c>
      <c r="BL192" s="14" t="s">
        <v>129</v>
      </c>
      <c r="BM192" s="255" t="s">
        <v>392</v>
      </c>
    </row>
    <row r="193" s="2" customFormat="1" ht="16.5" customHeight="1">
      <c r="A193" s="37"/>
      <c r="B193" s="38"/>
      <c r="C193" s="244" t="s">
        <v>393</v>
      </c>
      <c r="D193" s="244" t="s">
        <v>125</v>
      </c>
      <c r="E193" s="245" t="s">
        <v>394</v>
      </c>
      <c r="F193" s="246" t="s">
        <v>395</v>
      </c>
      <c r="G193" s="247" t="s">
        <v>216</v>
      </c>
      <c r="H193" s="248">
        <v>1</v>
      </c>
      <c r="I193" s="249"/>
      <c r="J193" s="248">
        <f>ROUND(I193*H193,3)</f>
        <v>0</v>
      </c>
      <c r="K193" s="250"/>
      <c r="L193" s="40"/>
      <c r="M193" s="251" t="s">
        <v>1</v>
      </c>
      <c r="N193" s="252" t="s">
        <v>42</v>
      </c>
      <c r="O193" s="90"/>
      <c r="P193" s="253">
        <f>O193*H193</f>
        <v>0</v>
      </c>
      <c r="Q193" s="253">
        <v>0.31789000000000001</v>
      </c>
      <c r="R193" s="253">
        <f>Q193*H193</f>
        <v>0.31789000000000001</v>
      </c>
      <c r="S193" s="253">
        <v>0</v>
      </c>
      <c r="T193" s="254">
        <f>S193*H193</f>
        <v>0</v>
      </c>
      <c r="U193" s="37"/>
      <c r="V193" s="37"/>
      <c r="W193" s="37"/>
      <c r="X193" s="37"/>
      <c r="Y193" s="37"/>
      <c r="Z193" s="37"/>
      <c r="AA193" s="37"/>
      <c r="AB193" s="37"/>
      <c r="AC193" s="37"/>
      <c r="AD193" s="37"/>
      <c r="AE193" s="37"/>
      <c r="AR193" s="255" t="s">
        <v>129</v>
      </c>
      <c r="AT193" s="255" t="s">
        <v>125</v>
      </c>
      <c r="AU193" s="255" t="s">
        <v>130</v>
      </c>
      <c r="AY193" s="14" t="s">
        <v>122</v>
      </c>
      <c r="BE193" s="137">
        <f>IF(N193="základná",J193,0)</f>
        <v>0</v>
      </c>
      <c r="BF193" s="137">
        <f>IF(N193="znížená",J193,0)</f>
        <v>0</v>
      </c>
      <c r="BG193" s="137">
        <f>IF(N193="zákl. prenesená",J193,0)</f>
        <v>0</v>
      </c>
      <c r="BH193" s="137">
        <f>IF(N193="zníž. prenesená",J193,0)</f>
        <v>0</v>
      </c>
      <c r="BI193" s="137">
        <f>IF(N193="nulová",J193,0)</f>
        <v>0</v>
      </c>
      <c r="BJ193" s="14" t="s">
        <v>130</v>
      </c>
      <c r="BK193" s="256">
        <f>ROUND(I193*H193,3)</f>
        <v>0</v>
      </c>
      <c r="BL193" s="14" t="s">
        <v>129</v>
      </c>
      <c r="BM193" s="255" t="s">
        <v>396</v>
      </c>
    </row>
    <row r="194" s="2" customFormat="1" ht="16.5" customHeight="1">
      <c r="A194" s="37"/>
      <c r="B194" s="38"/>
      <c r="C194" s="257" t="s">
        <v>397</v>
      </c>
      <c r="D194" s="257" t="s">
        <v>180</v>
      </c>
      <c r="E194" s="258" t="s">
        <v>398</v>
      </c>
      <c r="F194" s="259" t="s">
        <v>399</v>
      </c>
      <c r="G194" s="260" t="s">
        <v>216</v>
      </c>
      <c r="H194" s="261">
        <v>1</v>
      </c>
      <c r="I194" s="262"/>
      <c r="J194" s="261">
        <f>ROUND(I194*H194,3)</f>
        <v>0</v>
      </c>
      <c r="K194" s="263"/>
      <c r="L194" s="264"/>
      <c r="M194" s="265" t="s">
        <v>1</v>
      </c>
      <c r="N194" s="266" t="s">
        <v>42</v>
      </c>
      <c r="O194" s="90"/>
      <c r="P194" s="253">
        <f>O194*H194</f>
        <v>0</v>
      </c>
      <c r="Q194" s="253">
        <v>0</v>
      </c>
      <c r="R194" s="253">
        <f>Q194*H194</f>
        <v>0</v>
      </c>
      <c r="S194" s="253">
        <v>0</v>
      </c>
      <c r="T194" s="254">
        <f>S194*H194</f>
        <v>0</v>
      </c>
      <c r="U194" s="37"/>
      <c r="V194" s="37"/>
      <c r="W194" s="37"/>
      <c r="X194" s="37"/>
      <c r="Y194" s="37"/>
      <c r="Z194" s="37"/>
      <c r="AA194" s="37"/>
      <c r="AB194" s="37"/>
      <c r="AC194" s="37"/>
      <c r="AD194" s="37"/>
      <c r="AE194" s="37"/>
      <c r="AR194" s="255" t="s">
        <v>184</v>
      </c>
      <c r="AT194" s="255" t="s">
        <v>180</v>
      </c>
      <c r="AU194" s="255" t="s">
        <v>130</v>
      </c>
      <c r="AY194" s="14" t="s">
        <v>122</v>
      </c>
      <c r="BE194" s="137">
        <f>IF(N194="základná",J194,0)</f>
        <v>0</v>
      </c>
      <c r="BF194" s="137">
        <f>IF(N194="znížená",J194,0)</f>
        <v>0</v>
      </c>
      <c r="BG194" s="137">
        <f>IF(N194="zákl. prenesená",J194,0)</f>
        <v>0</v>
      </c>
      <c r="BH194" s="137">
        <f>IF(N194="zníž. prenesená",J194,0)</f>
        <v>0</v>
      </c>
      <c r="BI194" s="137">
        <f>IF(N194="nulová",J194,0)</f>
        <v>0</v>
      </c>
      <c r="BJ194" s="14" t="s">
        <v>130</v>
      </c>
      <c r="BK194" s="256">
        <f>ROUND(I194*H194,3)</f>
        <v>0</v>
      </c>
      <c r="BL194" s="14" t="s">
        <v>129</v>
      </c>
      <c r="BM194" s="255" t="s">
        <v>400</v>
      </c>
    </row>
    <row r="195" s="2" customFormat="1" ht="21.75" customHeight="1">
      <c r="A195" s="37"/>
      <c r="B195" s="38"/>
      <c r="C195" s="244" t="s">
        <v>401</v>
      </c>
      <c r="D195" s="244" t="s">
        <v>125</v>
      </c>
      <c r="E195" s="245" t="s">
        <v>402</v>
      </c>
      <c r="F195" s="246" t="s">
        <v>403</v>
      </c>
      <c r="G195" s="247" t="s">
        <v>216</v>
      </c>
      <c r="H195" s="248">
        <v>3</v>
      </c>
      <c r="I195" s="249"/>
      <c r="J195" s="248">
        <f>ROUND(I195*H195,3)</f>
        <v>0</v>
      </c>
      <c r="K195" s="250"/>
      <c r="L195" s="40"/>
      <c r="M195" s="251" t="s">
        <v>1</v>
      </c>
      <c r="N195" s="252" t="s">
        <v>42</v>
      </c>
      <c r="O195" s="90"/>
      <c r="P195" s="253">
        <f>O195*H195</f>
        <v>0</v>
      </c>
      <c r="Q195" s="253">
        <v>0.00024000000000000001</v>
      </c>
      <c r="R195" s="253">
        <f>Q195*H195</f>
        <v>0.00072000000000000005</v>
      </c>
      <c r="S195" s="253">
        <v>0</v>
      </c>
      <c r="T195" s="254">
        <f>S195*H195</f>
        <v>0</v>
      </c>
      <c r="U195" s="37"/>
      <c r="V195" s="37"/>
      <c r="W195" s="37"/>
      <c r="X195" s="37"/>
      <c r="Y195" s="37"/>
      <c r="Z195" s="37"/>
      <c r="AA195" s="37"/>
      <c r="AB195" s="37"/>
      <c r="AC195" s="37"/>
      <c r="AD195" s="37"/>
      <c r="AE195" s="37"/>
      <c r="AR195" s="255" t="s">
        <v>129</v>
      </c>
      <c r="AT195" s="255" t="s">
        <v>125</v>
      </c>
      <c r="AU195" s="255" t="s">
        <v>130</v>
      </c>
      <c r="AY195" s="14" t="s">
        <v>122</v>
      </c>
      <c r="BE195" s="137">
        <f>IF(N195="základná",J195,0)</f>
        <v>0</v>
      </c>
      <c r="BF195" s="137">
        <f>IF(N195="znížená",J195,0)</f>
        <v>0</v>
      </c>
      <c r="BG195" s="137">
        <f>IF(N195="zákl. prenesená",J195,0)</f>
        <v>0</v>
      </c>
      <c r="BH195" s="137">
        <f>IF(N195="zníž. prenesená",J195,0)</f>
        <v>0</v>
      </c>
      <c r="BI195" s="137">
        <f>IF(N195="nulová",J195,0)</f>
        <v>0</v>
      </c>
      <c r="BJ195" s="14" t="s">
        <v>130</v>
      </c>
      <c r="BK195" s="256">
        <f>ROUND(I195*H195,3)</f>
        <v>0</v>
      </c>
      <c r="BL195" s="14" t="s">
        <v>129</v>
      </c>
      <c r="BM195" s="255" t="s">
        <v>404</v>
      </c>
    </row>
    <row r="196" s="2" customFormat="1" ht="16.5" customHeight="1">
      <c r="A196" s="37"/>
      <c r="B196" s="38"/>
      <c r="C196" s="257" t="s">
        <v>405</v>
      </c>
      <c r="D196" s="257" t="s">
        <v>180</v>
      </c>
      <c r="E196" s="258" t="s">
        <v>406</v>
      </c>
      <c r="F196" s="259" t="s">
        <v>407</v>
      </c>
      <c r="G196" s="260" t="s">
        <v>216</v>
      </c>
      <c r="H196" s="261">
        <v>1</v>
      </c>
      <c r="I196" s="262"/>
      <c r="J196" s="261">
        <f>ROUND(I196*H196,3)</f>
        <v>0</v>
      </c>
      <c r="K196" s="263"/>
      <c r="L196" s="264"/>
      <c r="M196" s="265" t="s">
        <v>1</v>
      </c>
      <c r="N196" s="266" t="s">
        <v>42</v>
      </c>
      <c r="O196" s="90"/>
      <c r="P196" s="253">
        <f>O196*H196</f>
        <v>0</v>
      </c>
      <c r="Q196" s="253">
        <v>0</v>
      </c>
      <c r="R196" s="253">
        <f>Q196*H196</f>
        <v>0</v>
      </c>
      <c r="S196" s="253">
        <v>0</v>
      </c>
      <c r="T196" s="254">
        <f>S196*H196</f>
        <v>0</v>
      </c>
      <c r="U196" s="37"/>
      <c r="V196" s="37"/>
      <c r="W196" s="37"/>
      <c r="X196" s="37"/>
      <c r="Y196" s="37"/>
      <c r="Z196" s="37"/>
      <c r="AA196" s="37"/>
      <c r="AB196" s="37"/>
      <c r="AC196" s="37"/>
      <c r="AD196" s="37"/>
      <c r="AE196" s="37"/>
      <c r="AR196" s="255" t="s">
        <v>184</v>
      </c>
      <c r="AT196" s="255" t="s">
        <v>180</v>
      </c>
      <c r="AU196" s="255" t="s">
        <v>130</v>
      </c>
      <c r="AY196" s="14" t="s">
        <v>122</v>
      </c>
      <c r="BE196" s="137">
        <f>IF(N196="základná",J196,0)</f>
        <v>0</v>
      </c>
      <c r="BF196" s="137">
        <f>IF(N196="znížená",J196,0)</f>
        <v>0</v>
      </c>
      <c r="BG196" s="137">
        <f>IF(N196="zákl. prenesená",J196,0)</f>
        <v>0</v>
      </c>
      <c r="BH196" s="137">
        <f>IF(N196="zníž. prenesená",J196,0)</f>
        <v>0</v>
      </c>
      <c r="BI196" s="137">
        <f>IF(N196="nulová",J196,0)</f>
        <v>0</v>
      </c>
      <c r="BJ196" s="14" t="s">
        <v>130</v>
      </c>
      <c r="BK196" s="256">
        <f>ROUND(I196*H196,3)</f>
        <v>0</v>
      </c>
      <c r="BL196" s="14" t="s">
        <v>129</v>
      </c>
      <c r="BM196" s="255" t="s">
        <v>408</v>
      </c>
    </row>
    <row r="197" s="2" customFormat="1" ht="33" customHeight="1">
      <c r="A197" s="37"/>
      <c r="B197" s="38"/>
      <c r="C197" s="257" t="s">
        <v>409</v>
      </c>
      <c r="D197" s="257" t="s">
        <v>180</v>
      </c>
      <c r="E197" s="258" t="s">
        <v>410</v>
      </c>
      <c r="F197" s="259" t="s">
        <v>411</v>
      </c>
      <c r="G197" s="260" t="s">
        <v>216</v>
      </c>
      <c r="H197" s="261">
        <v>2</v>
      </c>
      <c r="I197" s="262"/>
      <c r="J197" s="261">
        <f>ROUND(I197*H197,3)</f>
        <v>0</v>
      </c>
      <c r="K197" s="263"/>
      <c r="L197" s="264"/>
      <c r="M197" s="265" t="s">
        <v>1</v>
      </c>
      <c r="N197" s="266" t="s">
        <v>42</v>
      </c>
      <c r="O197" s="90"/>
      <c r="P197" s="253">
        <f>O197*H197</f>
        <v>0</v>
      </c>
      <c r="Q197" s="253">
        <v>0.0070000000000000001</v>
      </c>
      <c r="R197" s="253">
        <f>Q197*H197</f>
        <v>0.014</v>
      </c>
      <c r="S197" s="253">
        <v>0</v>
      </c>
      <c r="T197" s="254">
        <f>S197*H197</f>
        <v>0</v>
      </c>
      <c r="U197" s="37"/>
      <c r="V197" s="37"/>
      <c r="W197" s="37"/>
      <c r="X197" s="37"/>
      <c r="Y197" s="37"/>
      <c r="Z197" s="37"/>
      <c r="AA197" s="37"/>
      <c r="AB197" s="37"/>
      <c r="AC197" s="37"/>
      <c r="AD197" s="37"/>
      <c r="AE197" s="37"/>
      <c r="AR197" s="255" t="s">
        <v>184</v>
      </c>
      <c r="AT197" s="255" t="s">
        <v>180</v>
      </c>
      <c r="AU197" s="255" t="s">
        <v>130</v>
      </c>
      <c r="AY197" s="14" t="s">
        <v>122</v>
      </c>
      <c r="BE197" s="137">
        <f>IF(N197="základná",J197,0)</f>
        <v>0</v>
      </c>
      <c r="BF197" s="137">
        <f>IF(N197="znížená",J197,0)</f>
        <v>0</v>
      </c>
      <c r="BG197" s="137">
        <f>IF(N197="zákl. prenesená",J197,0)</f>
        <v>0</v>
      </c>
      <c r="BH197" s="137">
        <f>IF(N197="zníž. prenesená",J197,0)</f>
        <v>0</v>
      </c>
      <c r="BI197" s="137">
        <f>IF(N197="nulová",J197,0)</f>
        <v>0</v>
      </c>
      <c r="BJ197" s="14" t="s">
        <v>130</v>
      </c>
      <c r="BK197" s="256">
        <f>ROUND(I197*H197,3)</f>
        <v>0</v>
      </c>
      <c r="BL197" s="14" t="s">
        <v>129</v>
      </c>
      <c r="BM197" s="255" t="s">
        <v>412</v>
      </c>
    </row>
    <row r="198" s="2" customFormat="1" ht="16.5" customHeight="1">
      <c r="A198" s="37"/>
      <c r="B198" s="38"/>
      <c r="C198" s="244" t="s">
        <v>413</v>
      </c>
      <c r="D198" s="244" t="s">
        <v>125</v>
      </c>
      <c r="E198" s="245" t="s">
        <v>414</v>
      </c>
      <c r="F198" s="246" t="s">
        <v>415</v>
      </c>
      <c r="G198" s="247" t="s">
        <v>135</v>
      </c>
      <c r="H198" s="248">
        <v>300</v>
      </c>
      <c r="I198" s="249"/>
      <c r="J198" s="248">
        <f>ROUND(I198*H198,3)</f>
        <v>0</v>
      </c>
      <c r="K198" s="250"/>
      <c r="L198" s="40"/>
      <c r="M198" s="251" t="s">
        <v>1</v>
      </c>
      <c r="N198" s="252" t="s">
        <v>42</v>
      </c>
      <c r="O198" s="90"/>
      <c r="P198" s="253">
        <f>O198*H198</f>
        <v>0</v>
      </c>
      <c r="Q198" s="253">
        <v>8.0000000000000007E-05</v>
      </c>
      <c r="R198" s="253">
        <f>Q198*H198</f>
        <v>0.024</v>
      </c>
      <c r="S198" s="253">
        <v>0</v>
      </c>
      <c r="T198" s="254">
        <f>S198*H198</f>
        <v>0</v>
      </c>
      <c r="U198" s="37"/>
      <c r="V198" s="37"/>
      <c r="W198" s="37"/>
      <c r="X198" s="37"/>
      <c r="Y198" s="37"/>
      <c r="Z198" s="37"/>
      <c r="AA198" s="37"/>
      <c r="AB198" s="37"/>
      <c r="AC198" s="37"/>
      <c r="AD198" s="37"/>
      <c r="AE198" s="37"/>
      <c r="AR198" s="255" t="s">
        <v>129</v>
      </c>
      <c r="AT198" s="255" t="s">
        <v>125</v>
      </c>
      <c r="AU198" s="255" t="s">
        <v>130</v>
      </c>
      <c r="AY198" s="14" t="s">
        <v>122</v>
      </c>
      <c r="BE198" s="137">
        <f>IF(N198="základná",J198,0)</f>
        <v>0</v>
      </c>
      <c r="BF198" s="137">
        <f>IF(N198="znížená",J198,0)</f>
        <v>0</v>
      </c>
      <c r="BG198" s="137">
        <f>IF(N198="zákl. prenesená",J198,0)</f>
        <v>0</v>
      </c>
      <c r="BH198" s="137">
        <f>IF(N198="zníž. prenesená",J198,0)</f>
        <v>0</v>
      </c>
      <c r="BI198" s="137">
        <f>IF(N198="nulová",J198,0)</f>
        <v>0</v>
      </c>
      <c r="BJ198" s="14" t="s">
        <v>130</v>
      </c>
      <c r="BK198" s="256">
        <f>ROUND(I198*H198,3)</f>
        <v>0</v>
      </c>
      <c r="BL198" s="14" t="s">
        <v>129</v>
      </c>
      <c r="BM198" s="255" t="s">
        <v>416</v>
      </c>
    </row>
    <row r="199" s="2" customFormat="1" ht="21.75" customHeight="1">
      <c r="A199" s="37"/>
      <c r="B199" s="38"/>
      <c r="C199" s="244" t="s">
        <v>417</v>
      </c>
      <c r="D199" s="244" t="s">
        <v>125</v>
      </c>
      <c r="E199" s="245" t="s">
        <v>418</v>
      </c>
      <c r="F199" s="246" t="s">
        <v>419</v>
      </c>
      <c r="G199" s="247" t="s">
        <v>135</v>
      </c>
      <c r="H199" s="248">
        <v>300</v>
      </c>
      <c r="I199" s="249"/>
      <c r="J199" s="248">
        <f>ROUND(I199*H199,3)</f>
        <v>0</v>
      </c>
      <c r="K199" s="250"/>
      <c r="L199" s="40"/>
      <c r="M199" s="251" t="s">
        <v>1</v>
      </c>
      <c r="N199" s="252" t="s">
        <v>42</v>
      </c>
      <c r="O199" s="90"/>
      <c r="P199" s="253">
        <f>O199*H199</f>
        <v>0</v>
      </c>
      <c r="Q199" s="253">
        <v>0.00010000000000000001</v>
      </c>
      <c r="R199" s="253">
        <f>Q199*H199</f>
        <v>0.030000000000000002</v>
      </c>
      <c r="S199" s="253">
        <v>0</v>
      </c>
      <c r="T199" s="254">
        <f>S199*H199</f>
        <v>0</v>
      </c>
      <c r="U199" s="37"/>
      <c r="V199" s="37"/>
      <c r="W199" s="37"/>
      <c r="X199" s="37"/>
      <c r="Y199" s="37"/>
      <c r="Z199" s="37"/>
      <c r="AA199" s="37"/>
      <c r="AB199" s="37"/>
      <c r="AC199" s="37"/>
      <c r="AD199" s="37"/>
      <c r="AE199" s="37"/>
      <c r="AR199" s="255" t="s">
        <v>129</v>
      </c>
      <c r="AT199" s="255" t="s">
        <v>125</v>
      </c>
      <c r="AU199" s="255" t="s">
        <v>130</v>
      </c>
      <c r="AY199" s="14" t="s">
        <v>122</v>
      </c>
      <c r="BE199" s="137">
        <f>IF(N199="základná",J199,0)</f>
        <v>0</v>
      </c>
      <c r="BF199" s="137">
        <f>IF(N199="znížená",J199,0)</f>
        <v>0</v>
      </c>
      <c r="BG199" s="137">
        <f>IF(N199="zákl. prenesená",J199,0)</f>
        <v>0</v>
      </c>
      <c r="BH199" s="137">
        <f>IF(N199="zníž. prenesená",J199,0)</f>
        <v>0</v>
      </c>
      <c r="BI199" s="137">
        <f>IF(N199="nulová",J199,0)</f>
        <v>0</v>
      </c>
      <c r="BJ199" s="14" t="s">
        <v>130</v>
      </c>
      <c r="BK199" s="256">
        <f>ROUND(I199*H199,3)</f>
        <v>0</v>
      </c>
      <c r="BL199" s="14" t="s">
        <v>129</v>
      </c>
      <c r="BM199" s="255" t="s">
        <v>420</v>
      </c>
    </row>
    <row r="200" s="2" customFormat="1" ht="16.5" customHeight="1">
      <c r="A200" s="37"/>
      <c r="B200" s="38"/>
      <c r="C200" s="244" t="s">
        <v>421</v>
      </c>
      <c r="D200" s="244" t="s">
        <v>125</v>
      </c>
      <c r="E200" s="245" t="s">
        <v>422</v>
      </c>
      <c r="F200" s="246" t="s">
        <v>423</v>
      </c>
      <c r="G200" s="247" t="s">
        <v>216</v>
      </c>
      <c r="H200" s="248">
        <v>1</v>
      </c>
      <c r="I200" s="249"/>
      <c r="J200" s="248">
        <f>ROUND(I200*H200,3)</f>
        <v>0</v>
      </c>
      <c r="K200" s="250"/>
      <c r="L200" s="40"/>
      <c r="M200" s="251" t="s">
        <v>1</v>
      </c>
      <c r="N200" s="252" t="s">
        <v>42</v>
      </c>
      <c r="O200" s="90"/>
      <c r="P200" s="253">
        <f>O200*H200</f>
        <v>0</v>
      </c>
      <c r="Q200" s="253">
        <v>0.00038000000000000002</v>
      </c>
      <c r="R200" s="253">
        <f>Q200*H200</f>
        <v>0.00038000000000000002</v>
      </c>
      <c r="S200" s="253">
        <v>0</v>
      </c>
      <c r="T200" s="254">
        <f>S200*H200</f>
        <v>0</v>
      </c>
      <c r="U200" s="37"/>
      <c r="V200" s="37"/>
      <c r="W200" s="37"/>
      <c r="X200" s="37"/>
      <c r="Y200" s="37"/>
      <c r="Z200" s="37"/>
      <c r="AA200" s="37"/>
      <c r="AB200" s="37"/>
      <c r="AC200" s="37"/>
      <c r="AD200" s="37"/>
      <c r="AE200" s="37"/>
      <c r="AR200" s="255" t="s">
        <v>129</v>
      </c>
      <c r="AT200" s="255" t="s">
        <v>125</v>
      </c>
      <c r="AU200" s="255" t="s">
        <v>130</v>
      </c>
      <c r="AY200" s="14" t="s">
        <v>122</v>
      </c>
      <c r="BE200" s="137">
        <f>IF(N200="základná",J200,0)</f>
        <v>0</v>
      </c>
      <c r="BF200" s="137">
        <f>IF(N200="znížená",J200,0)</f>
        <v>0</v>
      </c>
      <c r="BG200" s="137">
        <f>IF(N200="zákl. prenesená",J200,0)</f>
        <v>0</v>
      </c>
      <c r="BH200" s="137">
        <f>IF(N200="zníž. prenesená",J200,0)</f>
        <v>0</v>
      </c>
      <c r="BI200" s="137">
        <f>IF(N200="nulová",J200,0)</f>
        <v>0</v>
      </c>
      <c r="BJ200" s="14" t="s">
        <v>130</v>
      </c>
      <c r="BK200" s="256">
        <f>ROUND(I200*H200,3)</f>
        <v>0</v>
      </c>
      <c r="BL200" s="14" t="s">
        <v>129</v>
      </c>
      <c r="BM200" s="255" t="s">
        <v>424</v>
      </c>
    </row>
    <row r="201" s="2" customFormat="1" ht="21.75" customHeight="1">
      <c r="A201" s="37"/>
      <c r="B201" s="38"/>
      <c r="C201" s="257" t="s">
        <v>425</v>
      </c>
      <c r="D201" s="257" t="s">
        <v>180</v>
      </c>
      <c r="E201" s="258" t="s">
        <v>426</v>
      </c>
      <c r="F201" s="259" t="s">
        <v>427</v>
      </c>
      <c r="G201" s="260" t="s">
        <v>216</v>
      </c>
      <c r="H201" s="261">
        <v>1</v>
      </c>
      <c r="I201" s="262"/>
      <c r="J201" s="261">
        <f>ROUND(I201*H201,3)</f>
        <v>0</v>
      </c>
      <c r="K201" s="263"/>
      <c r="L201" s="264"/>
      <c r="M201" s="265" t="s">
        <v>1</v>
      </c>
      <c r="N201" s="266" t="s">
        <v>42</v>
      </c>
      <c r="O201" s="90"/>
      <c r="P201" s="253">
        <f>O201*H201</f>
        <v>0</v>
      </c>
      <c r="Q201" s="253">
        <v>0.033919999999999999</v>
      </c>
      <c r="R201" s="253">
        <f>Q201*H201</f>
        <v>0.033919999999999999</v>
      </c>
      <c r="S201" s="253">
        <v>0</v>
      </c>
      <c r="T201" s="254">
        <f>S201*H201</f>
        <v>0</v>
      </c>
      <c r="U201" s="37"/>
      <c r="V201" s="37"/>
      <c r="W201" s="37"/>
      <c r="X201" s="37"/>
      <c r="Y201" s="37"/>
      <c r="Z201" s="37"/>
      <c r="AA201" s="37"/>
      <c r="AB201" s="37"/>
      <c r="AC201" s="37"/>
      <c r="AD201" s="37"/>
      <c r="AE201" s="37"/>
      <c r="AR201" s="255" t="s">
        <v>184</v>
      </c>
      <c r="AT201" s="255" t="s">
        <v>180</v>
      </c>
      <c r="AU201" s="255" t="s">
        <v>130</v>
      </c>
      <c r="AY201" s="14" t="s">
        <v>122</v>
      </c>
      <c r="BE201" s="137">
        <f>IF(N201="základná",J201,0)</f>
        <v>0</v>
      </c>
      <c r="BF201" s="137">
        <f>IF(N201="znížená",J201,0)</f>
        <v>0</v>
      </c>
      <c r="BG201" s="137">
        <f>IF(N201="zákl. prenesená",J201,0)</f>
        <v>0</v>
      </c>
      <c r="BH201" s="137">
        <f>IF(N201="zníž. prenesená",J201,0)</f>
        <v>0</v>
      </c>
      <c r="BI201" s="137">
        <f>IF(N201="nulová",J201,0)</f>
        <v>0</v>
      </c>
      <c r="BJ201" s="14" t="s">
        <v>130</v>
      </c>
      <c r="BK201" s="256">
        <f>ROUND(I201*H201,3)</f>
        <v>0</v>
      </c>
      <c r="BL201" s="14" t="s">
        <v>129</v>
      </c>
      <c r="BM201" s="255" t="s">
        <v>428</v>
      </c>
    </row>
    <row r="202" s="2" customFormat="1" ht="21.75" customHeight="1">
      <c r="A202" s="37"/>
      <c r="B202" s="38"/>
      <c r="C202" s="244" t="s">
        <v>429</v>
      </c>
      <c r="D202" s="244" t="s">
        <v>125</v>
      </c>
      <c r="E202" s="245" t="s">
        <v>430</v>
      </c>
      <c r="F202" s="246" t="s">
        <v>431</v>
      </c>
      <c r="G202" s="247" t="s">
        <v>216</v>
      </c>
      <c r="H202" s="248">
        <v>9</v>
      </c>
      <c r="I202" s="249"/>
      <c r="J202" s="248">
        <f>ROUND(I202*H202,3)</f>
        <v>0</v>
      </c>
      <c r="K202" s="250"/>
      <c r="L202" s="40"/>
      <c r="M202" s="251" t="s">
        <v>1</v>
      </c>
      <c r="N202" s="252" t="s">
        <v>42</v>
      </c>
      <c r="O202" s="90"/>
      <c r="P202" s="253">
        <f>O202*H202</f>
        <v>0</v>
      </c>
      <c r="Q202" s="253">
        <v>0</v>
      </c>
      <c r="R202" s="253">
        <f>Q202*H202</f>
        <v>0</v>
      </c>
      <c r="S202" s="253">
        <v>0</v>
      </c>
      <c r="T202" s="254">
        <f>S202*H202</f>
        <v>0</v>
      </c>
      <c r="U202" s="37"/>
      <c r="V202" s="37"/>
      <c r="W202" s="37"/>
      <c r="X202" s="37"/>
      <c r="Y202" s="37"/>
      <c r="Z202" s="37"/>
      <c r="AA202" s="37"/>
      <c r="AB202" s="37"/>
      <c r="AC202" s="37"/>
      <c r="AD202" s="37"/>
      <c r="AE202" s="37"/>
      <c r="AR202" s="255" t="s">
        <v>129</v>
      </c>
      <c r="AT202" s="255" t="s">
        <v>125</v>
      </c>
      <c r="AU202" s="255" t="s">
        <v>130</v>
      </c>
      <c r="AY202" s="14" t="s">
        <v>122</v>
      </c>
      <c r="BE202" s="137">
        <f>IF(N202="základná",J202,0)</f>
        <v>0</v>
      </c>
      <c r="BF202" s="137">
        <f>IF(N202="znížená",J202,0)</f>
        <v>0</v>
      </c>
      <c r="BG202" s="137">
        <f>IF(N202="zákl. prenesená",J202,0)</f>
        <v>0</v>
      </c>
      <c r="BH202" s="137">
        <f>IF(N202="zníž. prenesená",J202,0)</f>
        <v>0</v>
      </c>
      <c r="BI202" s="137">
        <f>IF(N202="nulová",J202,0)</f>
        <v>0</v>
      </c>
      <c r="BJ202" s="14" t="s">
        <v>130</v>
      </c>
      <c r="BK202" s="256">
        <f>ROUND(I202*H202,3)</f>
        <v>0</v>
      </c>
      <c r="BL202" s="14" t="s">
        <v>129</v>
      </c>
      <c r="BM202" s="255" t="s">
        <v>432</v>
      </c>
    </row>
    <row r="203" s="2" customFormat="1" ht="16.5" customHeight="1">
      <c r="A203" s="37"/>
      <c r="B203" s="38"/>
      <c r="C203" s="257" t="s">
        <v>433</v>
      </c>
      <c r="D203" s="257" t="s">
        <v>180</v>
      </c>
      <c r="E203" s="258" t="s">
        <v>434</v>
      </c>
      <c r="F203" s="259" t="s">
        <v>435</v>
      </c>
      <c r="G203" s="260" t="s">
        <v>216</v>
      </c>
      <c r="H203" s="261">
        <v>7</v>
      </c>
      <c r="I203" s="262"/>
      <c r="J203" s="261">
        <f>ROUND(I203*H203,3)</f>
        <v>0</v>
      </c>
      <c r="K203" s="263"/>
      <c r="L203" s="264"/>
      <c r="M203" s="265" t="s">
        <v>1</v>
      </c>
      <c r="N203" s="266" t="s">
        <v>42</v>
      </c>
      <c r="O203" s="90"/>
      <c r="P203" s="253">
        <f>O203*H203</f>
        <v>0</v>
      </c>
      <c r="Q203" s="253">
        <v>0</v>
      </c>
      <c r="R203" s="253">
        <f>Q203*H203</f>
        <v>0</v>
      </c>
      <c r="S203" s="253">
        <v>0</v>
      </c>
      <c r="T203" s="254">
        <f>S203*H203</f>
        <v>0</v>
      </c>
      <c r="U203" s="37"/>
      <c r="V203" s="37"/>
      <c r="W203" s="37"/>
      <c r="X203" s="37"/>
      <c r="Y203" s="37"/>
      <c r="Z203" s="37"/>
      <c r="AA203" s="37"/>
      <c r="AB203" s="37"/>
      <c r="AC203" s="37"/>
      <c r="AD203" s="37"/>
      <c r="AE203" s="37"/>
      <c r="AR203" s="255" t="s">
        <v>184</v>
      </c>
      <c r="AT203" s="255" t="s">
        <v>180</v>
      </c>
      <c r="AU203" s="255" t="s">
        <v>130</v>
      </c>
      <c r="AY203" s="14" t="s">
        <v>122</v>
      </c>
      <c r="BE203" s="137">
        <f>IF(N203="základná",J203,0)</f>
        <v>0</v>
      </c>
      <c r="BF203" s="137">
        <f>IF(N203="znížená",J203,0)</f>
        <v>0</v>
      </c>
      <c r="BG203" s="137">
        <f>IF(N203="zákl. prenesená",J203,0)</f>
        <v>0</v>
      </c>
      <c r="BH203" s="137">
        <f>IF(N203="zníž. prenesená",J203,0)</f>
        <v>0</v>
      </c>
      <c r="BI203" s="137">
        <f>IF(N203="nulová",J203,0)</f>
        <v>0</v>
      </c>
      <c r="BJ203" s="14" t="s">
        <v>130</v>
      </c>
      <c r="BK203" s="256">
        <f>ROUND(I203*H203,3)</f>
        <v>0</v>
      </c>
      <c r="BL203" s="14" t="s">
        <v>129</v>
      </c>
      <c r="BM203" s="255" t="s">
        <v>436</v>
      </c>
    </row>
    <row r="204" s="2" customFormat="1" ht="16.5" customHeight="1">
      <c r="A204" s="37"/>
      <c r="B204" s="38"/>
      <c r="C204" s="257" t="s">
        <v>437</v>
      </c>
      <c r="D204" s="257" t="s">
        <v>180</v>
      </c>
      <c r="E204" s="258" t="s">
        <v>438</v>
      </c>
      <c r="F204" s="259" t="s">
        <v>439</v>
      </c>
      <c r="G204" s="260" t="s">
        <v>216</v>
      </c>
      <c r="H204" s="261">
        <v>2</v>
      </c>
      <c r="I204" s="262"/>
      <c r="J204" s="261">
        <f>ROUND(I204*H204,3)</f>
        <v>0</v>
      </c>
      <c r="K204" s="263"/>
      <c r="L204" s="264"/>
      <c r="M204" s="265" t="s">
        <v>1</v>
      </c>
      <c r="N204" s="266" t="s">
        <v>42</v>
      </c>
      <c r="O204" s="90"/>
      <c r="P204" s="253">
        <f>O204*H204</f>
        <v>0</v>
      </c>
      <c r="Q204" s="253">
        <v>0</v>
      </c>
      <c r="R204" s="253">
        <f>Q204*H204</f>
        <v>0</v>
      </c>
      <c r="S204" s="253">
        <v>0</v>
      </c>
      <c r="T204" s="254">
        <f>S204*H204</f>
        <v>0</v>
      </c>
      <c r="U204" s="37"/>
      <c r="V204" s="37"/>
      <c r="W204" s="37"/>
      <c r="X204" s="37"/>
      <c r="Y204" s="37"/>
      <c r="Z204" s="37"/>
      <c r="AA204" s="37"/>
      <c r="AB204" s="37"/>
      <c r="AC204" s="37"/>
      <c r="AD204" s="37"/>
      <c r="AE204" s="37"/>
      <c r="AR204" s="255" t="s">
        <v>184</v>
      </c>
      <c r="AT204" s="255" t="s">
        <v>180</v>
      </c>
      <c r="AU204" s="255" t="s">
        <v>130</v>
      </c>
      <c r="AY204" s="14" t="s">
        <v>122</v>
      </c>
      <c r="BE204" s="137">
        <f>IF(N204="základná",J204,0)</f>
        <v>0</v>
      </c>
      <c r="BF204" s="137">
        <f>IF(N204="znížená",J204,0)</f>
        <v>0</v>
      </c>
      <c r="BG204" s="137">
        <f>IF(N204="zákl. prenesená",J204,0)</f>
        <v>0</v>
      </c>
      <c r="BH204" s="137">
        <f>IF(N204="zníž. prenesená",J204,0)</f>
        <v>0</v>
      </c>
      <c r="BI204" s="137">
        <f>IF(N204="nulová",J204,0)</f>
        <v>0</v>
      </c>
      <c r="BJ204" s="14" t="s">
        <v>130</v>
      </c>
      <c r="BK204" s="256">
        <f>ROUND(I204*H204,3)</f>
        <v>0</v>
      </c>
      <c r="BL204" s="14" t="s">
        <v>129</v>
      </c>
      <c r="BM204" s="255" t="s">
        <v>440</v>
      </c>
    </row>
    <row r="205" s="12" customFormat="1" ht="22.8" customHeight="1">
      <c r="A205" s="12"/>
      <c r="B205" s="229"/>
      <c r="C205" s="230"/>
      <c r="D205" s="231" t="s">
        <v>75</v>
      </c>
      <c r="E205" s="242" t="s">
        <v>268</v>
      </c>
      <c r="F205" s="242" t="s">
        <v>441</v>
      </c>
      <c r="G205" s="230"/>
      <c r="H205" s="230"/>
      <c r="I205" s="233"/>
      <c r="J205" s="243">
        <f>BK205</f>
        <v>0</v>
      </c>
      <c r="K205" s="230"/>
      <c r="L205" s="234"/>
      <c r="M205" s="235"/>
      <c r="N205" s="236"/>
      <c r="O205" s="236"/>
      <c r="P205" s="237">
        <f>SUM(P206:P207)</f>
        <v>0</v>
      </c>
      <c r="Q205" s="236"/>
      <c r="R205" s="237">
        <f>SUM(R206:R207)</f>
        <v>0</v>
      </c>
      <c r="S205" s="236"/>
      <c r="T205" s="238">
        <f>SUM(T206:T207)</f>
        <v>0</v>
      </c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R205" s="239" t="s">
        <v>81</v>
      </c>
      <c r="AT205" s="240" t="s">
        <v>75</v>
      </c>
      <c r="AU205" s="240" t="s">
        <v>81</v>
      </c>
      <c r="AY205" s="239" t="s">
        <v>122</v>
      </c>
      <c r="BK205" s="241">
        <f>SUM(BK206:BK207)</f>
        <v>0</v>
      </c>
    </row>
    <row r="206" s="2" customFormat="1" ht="21.75" customHeight="1">
      <c r="A206" s="37"/>
      <c r="B206" s="38"/>
      <c r="C206" s="244" t="s">
        <v>442</v>
      </c>
      <c r="D206" s="244" t="s">
        <v>125</v>
      </c>
      <c r="E206" s="245" t="s">
        <v>443</v>
      </c>
      <c r="F206" s="246" t="s">
        <v>444</v>
      </c>
      <c r="G206" s="247" t="s">
        <v>135</v>
      </c>
      <c r="H206" s="248">
        <v>25</v>
      </c>
      <c r="I206" s="249"/>
      <c r="J206" s="248">
        <f>ROUND(I206*H206,3)</f>
        <v>0</v>
      </c>
      <c r="K206" s="250"/>
      <c r="L206" s="40"/>
      <c r="M206" s="251" t="s">
        <v>1</v>
      </c>
      <c r="N206" s="252" t="s">
        <v>42</v>
      </c>
      <c r="O206" s="90"/>
      <c r="P206" s="253">
        <f>O206*H206</f>
        <v>0</v>
      </c>
      <c r="Q206" s="253">
        <v>0</v>
      </c>
      <c r="R206" s="253">
        <f>Q206*H206</f>
        <v>0</v>
      </c>
      <c r="S206" s="253">
        <v>0</v>
      </c>
      <c r="T206" s="254">
        <f>S206*H206</f>
        <v>0</v>
      </c>
      <c r="U206" s="37"/>
      <c r="V206" s="37"/>
      <c r="W206" s="37"/>
      <c r="X206" s="37"/>
      <c r="Y206" s="37"/>
      <c r="Z206" s="37"/>
      <c r="AA206" s="37"/>
      <c r="AB206" s="37"/>
      <c r="AC206" s="37"/>
      <c r="AD206" s="37"/>
      <c r="AE206" s="37"/>
      <c r="AR206" s="255" t="s">
        <v>129</v>
      </c>
      <c r="AT206" s="255" t="s">
        <v>125</v>
      </c>
      <c r="AU206" s="255" t="s">
        <v>130</v>
      </c>
      <c r="AY206" s="14" t="s">
        <v>122</v>
      </c>
      <c r="BE206" s="137">
        <f>IF(N206="základná",J206,0)</f>
        <v>0</v>
      </c>
      <c r="BF206" s="137">
        <f>IF(N206="znížená",J206,0)</f>
        <v>0</v>
      </c>
      <c r="BG206" s="137">
        <f>IF(N206="zákl. prenesená",J206,0)</f>
        <v>0</v>
      </c>
      <c r="BH206" s="137">
        <f>IF(N206="zníž. prenesená",J206,0)</f>
        <v>0</v>
      </c>
      <c r="BI206" s="137">
        <f>IF(N206="nulová",J206,0)</f>
        <v>0</v>
      </c>
      <c r="BJ206" s="14" t="s">
        <v>130</v>
      </c>
      <c r="BK206" s="256">
        <f>ROUND(I206*H206,3)</f>
        <v>0</v>
      </c>
      <c r="BL206" s="14" t="s">
        <v>129</v>
      </c>
      <c r="BM206" s="255" t="s">
        <v>445</v>
      </c>
    </row>
    <row r="207" s="2" customFormat="1" ht="21.75" customHeight="1">
      <c r="A207" s="37"/>
      <c r="B207" s="38"/>
      <c r="C207" s="244" t="s">
        <v>446</v>
      </c>
      <c r="D207" s="244" t="s">
        <v>125</v>
      </c>
      <c r="E207" s="245" t="s">
        <v>447</v>
      </c>
      <c r="F207" s="246" t="s">
        <v>448</v>
      </c>
      <c r="G207" s="247" t="s">
        <v>161</v>
      </c>
      <c r="H207" s="248">
        <v>300</v>
      </c>
      <c r="I207" s="249"/>
      <c r="J207" s="248">
        <f>ROUND(I207*H207,3)</f>
        <v>0</v>
      </c>
      <c r="K207" s="250"/>
      <c r="L207" s="40"/>
      <c r="M207" s="251" t="s">
        <v>1</v>
      </c>
      <c r="N207" s="252" t="s">
        <v>42</v>
      </c>
      <c r="O207" s="90"/>
      <c r="P207" s="253">
        <f>O207*H207</f>
        <v>0</v>
      </c>
      <c r="Q207" s="253">
        <v>0</v>
      </c>
      <c r="R207" s="253">
        <f>Q207*H207</f>
        <v>0</v>
      </c>
      <c r="S207" s="253">
        <v>0</v>
      </c>
      <c r="T207" s="254">
        <f>S207*H207</f>
        <v>0</v>
      </c>
      <c r="U207" s="37"/>
      <c r="V207" s="37"/>
      <c r="W207" s="37"/>
      <c r="X207" s="37"/>
      <c r="Y207" s="37"/>
      <c r="Z207" s="37"/>
      <c r="AA207" s="37"/>
      <c r="AB207" s="37"/>
      <c r="AC207" s="37"/>
      <c r="AD207" s="37"/>
      <c r="AE207" s="37"/>
      <c r="AR207" s="255" t="s">
        <v>129</v>
      </c>
      <c r="AT207" s="255" t="s">
        <v>125</v>
      </c>
      <c r="AU207" s="255" t="s">
        <v>130</v>
      </c>
      <c r="AY207" s="14" t="s">
        <v>122</v>
      </c>
      <c r="BE207" s="137">
        <f>IF(N207="základná",J207,0)</f>
        <v>0</v>
      </c>
      <c r="BF207" s="137">
        <f>IF(N207="znížená",J207,0)</f>
        <v>0</v>
      </c>
      <c r="BG207" s="137">
        <f>IF(N207="zákl. prenesená",J207,0)</f>
        <v>0</v>
      </c>
      <c r="BH207" s="137">
        <f>IF(N207="zníž. prenesená",J207,0)</f>
        <v>0</v>
      </c>
      <c r="BI207" s="137">
        <f>IF(N207="nulová",J207,0)</f>
        <v>0</v>
      </c>
      <c r="BJ207" s="14" t="s">
        <v>130</v>
      </c>
      <c r="BK207" s="256">
        <f>ROUND(I207*H207,3)</f>
        <v>0</v>
      </c>
      <c r="BL207" s="14" t="s">
        <v>129</v>
      </c>
      <c r="BM207" s="255" t="s">
        <v>449</v>
      </c>
    </row>
    <row r="208" s="12" customFormat="1" ht="22.8" customHeight="1">
      <c r="A208" s="12"/>
      <c r="B208" s="229"/>
      <c r="C208" s="230"/>
      <c r="D208" s="231" t="s">
        <v>75</v>
      </c>
      <c r="E208" s="242" t="s">
        <v>450</v>
      </c>
      <c r="F208" s="242" t="s">
        <v>451</v>
      </c>
      <c r="G208" s="230"/>
      <c r="H208" s="230"/>
      <c r="I208" s="233"/>
      <c r="J208" s="243">
        <f>BK208</f>
        <v>0</v>
      </c>
      <c r="K208" s="230"/>
      <c r="L208" s="234"/>
      <c r="M208" s="235"/>
      <c r="N208" s="236"/>
      <c r="O208" s="236"/>
      <c r="P208" s="237">
        <f>P209</f>
        <v>0</v>
      </c>
      <c r="Q208" s="236"/>
      <c r="R208" s="237">
        <f>R209</f>
        <v>0</v>
      </c>
      <c r="S208" s="236"/>
      <c r="T208" s="238">
        <f>T209</f>
        <v>0</v>
      </c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R208" s="239" t="s">
        <v>81</v>
      </c>
      <c r="AT208" s="240" t="s">
        <v>75</v>
      </c>
      <c r="AU208" s="240" t="s">
        <v>81</v>
      </c>
      <c r="AY208" s="239" t="s">
        <v>122</v>
      </c>
      <c r="BK208" s="241">
        <f>BK209</f>
        <v>0</v>
      </c>
    </row>
    <row r="209" s="2" customFormat="1" ht="21.75" customHeight="1">
      <c r="A209" s="37"/>
      <c r="B209" s="38"/>
      <c r="C209" s="244" t="s">
        <v>452</v>
      </c>
      <c r="D209" s="244" t="s">
        <v>125</v>
      </c>
      <c r="E209" s="245" t="s">
        <v>453</v>
      </c>
      <c r="F209" s="246" t="s">
        <v>454</v>
      </c>
      <c r="G209" s="247" t="s">
        <v>183</v>
      </c>
      <c r="H209" s="248">
        <v>144.08000000000001</v>
      </c>
      <c r="I209" s="249"/>
      <c r="J209" s="248">
        <f>ROUND(I209*H209,3)</f>
        <v>0</v>
      </c>
      <c r="K209" s="250"/>
      <c r="L209" s="40"/>
      <c r="M209" s="251" t="s">
        <v>1</v>
      </c>
      <c r="N209" s="252" t="s">
        <v>42</v>
      </c>
      <c r="O209" s="90"/>
      <c r="P209" s="253">
        <f>O209*H209</f>
        <v>0</v>
      </c>
      <c r="Q209" s="253">
        <v>0</v>
      </c>
      <c r="R209" s="253">
        <f>Q209*H209</f>
        <v>0</v>
      </c>
      <c r="S209" s="253">
        <v>0</v>
      </c>
      <c r="T209" s="254">
        <f>S209*H209</f>
        <v>0</v>
      </c>
      <c r="U209" s="37"/>
      <c r="V209" s="37"/>
      <c r="W209" s="37"/>
      <c r="X209" s="37"/>
      <c r="Y209" s="37"/>
      <c r="Z209" s="37"/>
      <c r="AA209" s="37"/>
      <c r="AB209" s="37"/>
      <c r="AC209" s="37"/>
      <c r="AD209" s="37"/>
      <c r="AE209" s="37"/>
      <c r="AR209" s="255" t="s">
        <v>129</v>
      </c>
      <c r="AT209" s="255" t="s">
        <v>125</v>
      </c>
      <c r="AU209" s="255" t="s">
        <v>130</v>
      </c>
      <c r="AY209" s="14" t="s">
        <v>122</v>
      </c>
      <c r="BE209" s="137">
        <f>IF(N209="základná",J209,0)</f>
        <v>0</v>
      </c>
      <c r="BF209" s="137">
        <f>IF(N209="znížená",J209,0)</f>
        <v>0</v>
      </c>
      <c r="BG209" s="137">
        <f>IF(N209="zákl. prenesená",J209,0)</f>
        <v>0</v>
      </c>
      <c r="BH209" s="137">
        <f>IF(N209="zníž. prenesená",J209,0)</f>
        <v>0</v>
      </c>
      <c r="BI209" s="137">
        <f>IF(N209="nulová",J209,0)</f>
        <v>0</v>
      </c>
      <c r="BJ209" s="14" t="s">
        <v>130</v>
      </c>
      <c r="BK209" s="256">
        <f>ROUND(I209*H209,3)</f>
        <v>0</v>
      </c>
      <c r="BL209" s="14" t="s">
        <v>129</v>
      </c>
      <c r="BM209" s="255" t="s">
        <v>455</v>
      </c>
    </row>
    <row r="210" s="12" customFormat="1" ht="25.92" customHeight="1">
      <c r="A210" s="12"/>
      <c r="B210" s="229"/>
      <c r="C210" s="230"/>
      <c r="D210" s="231" t="s">
        <v>75</v>
      </c>
      <c r="E210" s="232" t="s">
        <v>456</v>
      </c>
      <c r="F210" s="232" t="s">
        <v>457</v>
      </c>
      <c r="G210" s="230"/>
      <c r="H210" s="230"/>
      <c r="I210" s="233"/>
      <c r="J210" s="215">
        <f>BK210</f>
        <v>0</v>
      </c>
      <c r="K210" s="230"/>
      <c r="L210" s="234"/>
      <c r="M210" s="235"/>
      <c r="N210" s="236"/>
      <c r="O210" s="236"/>
      <c r="P210" s="237">
        <f>SUM(P211:P215)</f>
        <v>0</v>
      </c>
      <c r="Q210" s="236"/>
      <c r="R210" s="237">
        <f>SUM(R211:R215)</f>
        <v>0</v>
      </c>
      <c r="S210" s="236"/>
      <c r="T210" s="238">
        <f>SUM(T211:T215)</f>
        <v>0</v>
      </c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R210" s="239" t="s">
        <v>245</v>
      </c>
      <c r="AT210" s="240" t="s">
        <v>75</v>
      </c>
      <c r="AU210" s="240" t="s">
        <v>76</v>
      </c>
      <c r="AY210" s="239" t="s">
        <v>122</v>
      </c>
      <c r="BK210" s="241">
        <f>SUM(BK211:BK215)</f>
        <v>0</v>
      </c>
    </row>
    <row r="211" s="2" customFormat="1" ht="21.75" customHeight="1">
      <c r="A211" s="37"/>
      <c r="B211" s="38"/>
      <c r="C211" s="244" t="s">
        <v>129</v>
      </c>
      <c r="D211" s="244" t="s">
        <v>125</v>
      </c>
      <c r="E211" s="245" t="s">
        <v>458</v>
      </c>
      <c r="F211" s="246" t="s">
        <v>459</v>
      </c>
      <c r="G211" s="247" t="s">
        <v>216</v>
      </c>
      <c r="H211" s="248">
        <v>1</v>
      </c>
      <c r="I211" s="249"/>
      <c r="J211" s="248">
        <f>ROUND(I211*H211,3)</f>
        <v>0</v>
      </c>
      <c r="K211" s="250"/>
      <c r="L211" s="40"/>
      <c r="M211" s="251" t="s">
        <v>1</v>
      </c>
      <c r="N211" s="252" t="s">
        <v>42</v>
      </c>
      <c r="O211" s="90"/>
      <c r="P211" s="253">
        <f>O211*H211</f>
        <v>0</v>
      </c>
      <c r="Q211" s="253">
        <v>0</v>
      </c>
      <c r="R211" s="253">
        <f>Q211*H211</f>
        <v>0</v>
      </c>
      <c r="S211" s="253">
        <v>0</v>
      </c>
      <c r="T211" s="254">
        <f>S211*H211</f>
        <v>0</v>
      </c>
      <c r="U211" s="37"/>
      <c r="V211" s="37"/>
      <c r="W211" s="37"/>
      <c r="X211" s="37"/>
      <c r="Y211" s="37"/>
      <c r="Z211" s="37"/>
      <c r="AA211" s="37"/>
      <c r="AB211" s="37"/>
      <c r="AC211" s="37"/>
      <c r="AD211" s="37"/>
      <c r="AE211" s="37"/>
      <c r="AR211" s="255" t="s">
        <v>460</v>
      </c>
      <c r="AT211" s="255" t="s">
        <v>125</v>
      </c>
      <c r="AU211" s="255" t="s">
        <v>81</v>
      </c>
      <c r="AY211" s="14" t="s">
        <v>122</v>
      </c>
      <c r="BE211" s="137">
        <f>IF(N211="základná",J211,0)</f>
        <v>0</v>
      </c>
      <c r="BF211" s="137">
        <f>IF(N211="znížená",J211,0)</f>
        <v>0</v>
      </c>
      <c r="BG211" s="137">
        <f>IF(N211="zákl. prenesená",J211,0)</f>
        <v>0</v>
      </c>
      <c r="BH211" s="137">
        <f>IF(N211="zníž. prenesená",J211,0)</f>
        <v>0</v>
      </c>
      <c r="BI211" s="137">
        <f>IF(N211="nulová",J211,0)</f>
        <v>0</v>
      </c>
      <c r="BJ211" s="14" t="s">
        <v>130</v>
      </c>
      <c r="BK211" s="256">
        <f>ROUND(I211*H211,3)</f>
        <v>0</v>
      </c>
      <c r="BL211" s="14" t="s">
        <v>460</v>
      </c>
      <c r="BM211" s="255" t="s">
        <v>461</v>
      </c>
    </row>
    <row r="212" s="2" customFormat="1" ht="33" customHeight="1">
      <c r="A212" s="37"/>
      <c r="B212" s="38"/>
      <c r="C212" s="244" t="s">
        <v>462</v>
      </c>
      <c r="D212" s="244" t="s">
        <v>125</v>
      </c>
      <c r="E212" s="245" t="s">
        <v>463</v>
      </c>
      <c r="F212" s="246" t="s">
        <v>464</v>
      </c>
      <c r="G212" s="247" t="s">
        <v>216</v>
      </c>
      <c r="H212" s="248">
        <v>5</v>
      </c>
      <c r="I212" s="249"/>
      <c r="J212" s="248">
        <f>ROUND(I212*H212,3)</f>
        <v>0</v>
      </c>
      <c r="K212" s="250"/>
      <c r="L212" s="40"/>
      <c r="M212" s="251" t="s">
        <v>1</v>
      </c>
      <c r="N212" s="252" t="s">
        <v>42</v>
      </c>
      <c r="O212" s="90"/>
      <c r="P212" s="253">
        <f>O212*H212</f>
        <v>0</v>
      </c>
      <c r="Q212" s="253">
        <v>0</v>
      </c>
      <c r="R212" s="253">
        <f>Q212*H212</f>
        <v>0</v>
      </c>
      <c r="S212" s="253">
        <v>0</v>
      </c>
      <c r="T212" s="254">
        <f>S212*H212</f>
        <v>0</v>
      </c>
      <c r="U212" s="37"/>
      <c r="V212" s="37"/>
      <c r="W212" s="37"/>
      <c r="X212" s="37"/>
      <c r="Y212" s="37"/>
      <c r="Z212" s="37"/>
      <c r="AA212" s="37"/>
      <c r="AB212" s="37"/>
      <c r="AC212" s="37"/>
      <c r="AD212" s="37"/>
      <c r="AE212" s="37"/>
      <c r="AR212" s="255" t="s">
        <v>460</v>
      </c>
      <c r="AT212" s="255" t="s">
        <v>125</v>
      </c>
      <c r="AU212" s="255" t="s">
        <v>81</v>
      </c>
      <c r="AY212" s="14" t="s">
        <v>122</v>
      </c>
      <c r="BE212" s="137">
        <f>IF(N212="základná",J212,0)</f>
        <v>0</v>
      </c>
      <c r="BF212" s="137">
        <f>IF(N212="znížená",J212,0)</f>
        <v>0</v>
      </c>
      <c r="BG212" s="137">
        <f>IF(N212="zákl. prenesená",J212,0)</f>
        <v>0</v>
      </c>
      <c r="BH212" s="137">
        <f>IF(N212="zníž. prenesená",J212,0)</f>
        <v>0</v>
      </c>
      <c r="BI212" s="137">
        <f>IF(N212="nulová",J212,0)</f>
        <v>0</v>
      </c>
      <c r="BJ212" s="14" t="s">
        <v>130</v>
      </c>
      <c r="BK212" s="256">
        <f>ROUND(I212*H212,3)</f>
        <v>0</v>
      </c>
      <c r="BL212" s="14" t="s">
        <v>460</v>
      </c>
      <c r="BM212" s="255" t="s">
        <v>465</v>
      </c>
    </row>
    <row r="213" s="2" customFormat="1" ht="21.75" customHeight="1">
      <c r="A213" s="37"/>
      <c r="B213" s="38"/>
      <c r="C213" s="244" t="s">
        <v>81</v>
      </c>
      <c r="D213" s="244" t="s">
        <v>125</v>
      </c>
      <c r="E213" s="245" t="s">
        <v>466</v>
      </c>
      <c r="F213" s="246" t="s">
        <v>467</v>
      </c>
      <c r="G213" s="247" t="s">
        <v>216</v>
      </c>
      <c r="H213" s="248">
        <v>1</v>
      </c>
      <c r="I213" s="249"/>
      <c r="J213" s="248">
        <f>ROUND(I213*H213,3)</f>
        <v>0</v>
      </c>
      <c r="K213" s="250"/>
      <c r="L213" s="40"/>
      <c r="M213" s="251" t="s">
        <v>1</v>
      </c>
      <c r="N213" s="252" t="s">
        <v>42</v>
      </c>
      <c r="O213" s="90"/>
      <c r="P213" s="253">
        <f>O213*H213</f>
        <v>0</v>
      </c>
      <c r="Q213" s="253">
        <v>0</v>
      </c>
      <c r="R213" s="253">
        <f>Q213*H213</f>
        <v>0</v>
      </c>
      <c r="S213" s="253">
        <v>0</v>
      </c>
      <c r="T213" s="254">
        <f>S213*H213</f>
        <v>0</v>
      </c>
      <c r="U213" s="37"/>
      <c r="V213" s="37"/>
      <c r="W213" s="37"/>
      <c r="X213" s="37"/>
      <c r="Y213" s="37"/>
      <c r="Z213" s="37"/>
      <c r="AA213" s="37"/>
      <c r="AB213" s="37"/>
      <c r="AC213" s="37"/>
      <c r="AD213" s="37"/>
      <c r="AE213" s="37"/>
      <c r="AR213" s="255" t="s">
        <v>460</v>
      </c>
      <c r="AT213" s="255" t="s">
        <v>125</v>
      </c>
      <c r="AU213" s="255" t="s">
        <v>81</v>
      </c>
      <c r="AY213" s="14" t="s">
        <v>122</v>
      </c>
      <c r="BE213" s="137">
        <f>IF(N213="základná",J213,0)</f>
        <v>0</v>
      </c>
      <c r="BF213" s="137">
        <f>IF(N213="znížená",J213,0)</f>
        <v>0</v>
      </c>
      <c r="BG213" s="137">
        <f>IF(N213="zákl. prenesená",J213,0)</f>
        <v>0</v>
      </c>
      <c r="BH213" s="137">
        <f>IF(N213="zníž. prenesená",J213,0)</f>
        <v>0</v>
      </c>
      <c r="BI213" s="137">
        <f>IF(N213="nulová",J213,0)</f>
        <v>0</v>
      </c>
      <c r="BJ213" s="14" t="s">
        <v>130</v>
      </c>
      <c r="BK213" s="256">
        <f>ROUND(I213*H213,3)</f>
        <v>0</v>
      </c>
      <c r="BL213" s="14" t="s">
        <v>460</v>
      </c>
      <c r="BM213" s="255" t="s">
        <v>468</v>
      </c>
    </row>
    <row r="214" s="2" customFormat="1" ht="21.75" customHeight="1">
      <c r="A214" s="37"/>
      <c r="B214" s="38"/>
      <c r="C214" s="244" t="s">
        <v>130</v>
      </c>
      <c r="D214" s="244" t="s">
        <v>125</v>
      </c>
      <c r="E214" s="245" t="s">
        <v>469</v>
      </c>
      <c r="F214" s="246" t="s">
        <v>470</v>
      </c>
      <c r="G214" s="247" t="s">
        <v>216</v>
      </c>
      <c r="H214" s="248">
        <v>1</v>
      </c>
      <c r="I214" s="249"/>
      <c r="J214" s="248">
        <f>ROUND(I214*H214,3)</f>
        <v>0</v>
      </c>
      <c r="K214" s="250"/>
      <c r="L214" s="40"/>
      <c r="M214" s="251" t="s">
        <v>1</v>
      </c>
      <c r="N214" s="252" t="s">
        <v>42</v>
      </c>
      <c r="O214" s="90"/>
      <c r="P214" s="253">
        <f>O214*H214</f>
        <v>0</v>
      </c>
      <c r="Q214" s="253">
        <v>0</v>
      </c>
      <c r="R214" s="253">
        <f>Q214*H214</f>
        <v>0</v>
      </c>
      <c r="S214" s="253">
        <v>0</v>
      </c>
      <c r="T214" s="254">
        <f>S214*H214</f>
        <v>0</v>
      </c>
      <c r="U214" s="37"/>
      <c r="V214" s="37"/>
      <c r="W214" s="37"/>
      <c r="X214" s="37"/>
      <c r="Y214" s="37"/>
      <c r="Z214" s="37"/>
      <c r="AA214" s="37"/>
      <c r="AB214" s="37"/>
      <c r="AC214" s="37"/>
      <c r="AD214" s="37"/>
      <c r="AE214" s="37"/>
      <c r="AR214" s="255" t="s">
        <v>460</v>
      </c>
      <c r="AT214" s="255" t="s">
        <v>125</v>
      </c>
      <c r="AU214" s="255" t="s">
        <v>81</v>
      </c>
      <c r="AY214" s="14" t="s">
        <v>122</v>
      </c>
      <c r="BE214" s="137">
        <f>IF(N214="základná",J214,0)</f>
        <v>0</v>
      </c>
      <c r="BF214" s="137">
        <f>IF(N214="znížená",J214,0)</f>
        <v>0</v>
      </c>
      <c r="BG214" s="137">
        <f>IF(N214="zákl. prenesená",J214,0)</f>
        <v>0</v>
      </c>
      <c r="BH214" s="137">
        <f>IF(N214="zníž. prenesená",J214,0)</f>
        <v>0</v>
      </c>
      <c r="BI214" s="137">
        <f>IF(N214="nulová",J214,0)</f>
        <v>0</v>
      </c>
      <c r="BJ214" s="14" t="s">
        <v>130</v>
      </c>
      <c r="BK214" s="256">
        <f>ROUND(I214*H214,3)</f>
        <v>0</v>
      </c>
      <c r="BL214" s="14" t="s">
        <v>460</v>
      </c>
      <c r="BM214" s="255" t="s">
        <v>471</v>
      </c>
    </row>
    <row r="215" s="2" customFormat="1" ht="21.75" customHeight="1">
      <c r="A215" s="37"/>
      <c r="B215" s="38"/>
      <c r="C215" s="244" t="s">
        <v>245</v>
      </c>
      <c r="D215" s="244" t="s">
        <v>125</v>
      </c>
      <c r="E215" s="245" t="s">
        <v>472</v>
      </c>
      <c r="F215" s="246" t="s">
        <v>473</v>
      </c>
      <c r="G215" s="247" t="s">
        <v>474</v>
      </c>
      <c r="H215" s="248">
        <v>1</v>
      </c>
      <c r="I215" s="249"/>
      <c r="J215" s="248">
        <f>ROUND(I215*H215,3)</f>
        <v>0</v>
      </c>
      <c r="K215" s="250"/>
      <c r="L215" s="40"/>
      <c r="M215" s="251" t="s">
        <v>1</v>
      </c>
      <c r="N215" s="252" t="s">
        <v>42</v>
      </c>
      <c r="O215" s="90"/>
      <c r="P215" s="253">
        <f>O215*H215</f>
        <v>0</v>
      </c>
      <c r="Q215" s="253">
        <v>0</v>
      </c>
      <c r="R215" s="253">
        <f>Q215*H215</f>
        <v>0</v>
      </c>
      <c r="S215" s="253">
        <v>0</v>
      </c>
      <c r="T215" s="254">
        <f>S215*H215</f>
        <v>0</v>
      </c>
      <c r="U215" s="37"/>
      <c r="V215" s="37"/>
      <c r="W215" s="37"/>
      <c r="X215" s="37"/>
      <c r="Y215" s="37"/>
      <c r="Z215" s="37"/>
      <c r="AA215" s="37"/>
      <c r="AB215" s="37"/>
      <c r="AC215" s="37"/>
      <c r="AD215" s="37"/>
      <c r="AE215" s="37"/>
      <c r="AR215" s="255" t="s">
        <v>460</v>
      </c>
      <c r="AT215" s="255" t="s">
        <v>125</v>
      </c>
      <c r="AU215" s="255" t="s">
        <v>81</v>
      </c>
      <c r="AY215" s="14" t="s">
        <v>122</v>
      </c>
      <c r="BE215" s="137">
        <f>IF(N215="základná",J215,0)</f>
        <v>0</v>
      </c>
      <c r="BF215" s="137">
        <f>IF(N215="znížená",J215,0)</f>
        <v>0</v>
      </c>
      <c r="BG215" s="137">
        <f>IF(N215="zákl. prenesená",J215,0)</f>
        <v>0</v>
      </c>
      <c r="BH215" s="137">
        <f>IF(N215="zníž. prenesená",J215,0)</f>
        <v>0</v>
      </c>
      <c r="BI215" s="137">
        <f>IF(N215="nulová",J215,0)</f>
        <v>0</v>
      </c>
      <c r="BJ215" s="14" t="s">
        <v>130</v>
      </c>
      <c r="BK215" s="256">
        <f>ROUND(I215*H215,3)</f>
        <v>0</v>
      </c>
      <c r="BL215" s="14" t="s">
        <v>460</v>
      </c>
      <c r="BM215" s="255" t="s">
        <v>475</v>
      </c>
    </row>
    <row r="216" s="2" customFormat="1" ht="49.92" customHeight="1">
      <c r="A216" s="37"/>
      <c r="B216" s="38"/>
      <c r="C216" s="39"/>
      <c r="D216" s="39"/>
      <c r="E216" s="232" t="s">
        <v>476</v>
      </c>
      <c r="F216" s="232" t="s">
        <v>477</v>
      </c>
      <c r="G216" s="39"/>
      <c r="H216" s="39"/>
      <c r="I216" s="152"/>
      <c r="J216" s="215">
        <f>BK216</f>
        <v>0</v>
      </c>
      <c r="K216" s="39"/>
      <c r="L216" s="40"/>
      <c r="M216" s="267"/>
      <c r="N216" s="268"/>
      <c r="O216" s="90"/>
      <c r="P216" s="90"/>
      <c r="Q216" s="90"/>
      <c r="R216" s="90"/>
      <c r="S216" s="90"/>
      <c r="T216" s="91"/>
      <c r="U216" s="37"/>
      <c r="V216" s="37"/>
      <c r="W216" s="37"/>
      <c r="X216" s="37"/>
      <c r="Y216" s="37"/>
      <c r="Z216" s="37"/>
      <c r="AA216" s="37"/>
      <c r="AB216" s="37"/>
      <c r="AC216" s="37"/>
      <c r="AD216" s="37"/>
      <c r="AE216" s="37"/>
      <c r="AT216" s="14" t="s">
        <v>75</v>
      </c>
      <c r="AU216" s="14" t="s">
        <v>76</v>
      </c>
      <c r="AY216" s="14" t="s">
        <v>478</v>
      </c>
      <c r="BK216" s="256">
        <f>SUM(BK217:BK221)</f>
        <v>0</v>
      </c>
    </row>
    <row r="217" s="2" customFormat="1" ht="16.32" customHeight="1">
      <c r="A217" s="37"/>
      <c r="B217" s="38"/>
      <c r="C217" s="269" t="s">
        <v>1</v>
      </c>
      <c r="D217" s="269" t="s">
        <v>125</v>
      </c>
      <c r="E217" s="270" t="s">
        <v>1</v>
      </c>
      <c r="F217" s="271" t="s">
        <v>1</v>
      </c>
      <c r="G217" s="272" t="s">
        <v>1</v>
      </c>
      <c r="H217" s="273"/>
      <c r="I217" s="273"/>
      <c r="J217" s="274">
        <f>BK217</f>
        <v>0</v>
      </c>
      <c r="K217" s="250"/>
      <c r="L217" s="40"/>
      <c r="M217" s="275" t="s">
        <v>1</v>
      </c>
      <c r="N217" s="276" t="s">
        <v>42</v>
      </c>
      <c r="O217" s="90"/>
      <c r="P217" s="90"/>
      <c r="Q217" s="90"/>
      <c r="R217" s="90"/>
      <c r="S217" s="90"/>
      <c r="T217" s="91"/>
      <c r="U217" s="37"/>
      <c r="V217" s="37"/>
      <c r="W217" s="37"/>
      <c r="X217" s="37"/>
      <c r="Y217" s="37"/>
      <c r="Z217" s="37"/>
      <c r="AA217" s="37"/>
      <c r="AB217" s="37"/>
      <c r="AC217" s="37"/>
      <c r="AD217" s="37"/>
      <c r="AE217" s="37"/>
      <c r="AT217" s="14" t="s">
        <v>478</v>
      </c>
      <c r="AU217" s="14" t="s">
        <v>81</v>
      </c>
      <c r="AY217" s="14" t="s">
        <v>478</v>
      </c>
      <c r="BE217" s="137">
        <f>IF(N217="základná",J217,0)</f>
        <v>0</v>
      </c>
      <c r="BF217" s="137">
        <f>IF(N217="znížená",J217,0)</f>
        <v>0</v>
      </c>
      <c r="BG217" s="137">
        <f>IF(N217="zákl. prenesená",J217,0)</f>
        <v>0</v>
      </c>
      <c r="BH217" s="137">
        <f>IF(N217="zníž. prenesená",J217,0)</f>
        <v>0</v>
      </c>
      <c r="BI217" s="137">
        <f>IF(N217="nulová",J217,0)</f>
        <v>0</v>
      </c>
      <c r="BJ217" s="14" t="s">
        <v>130</v>
      </c>
      <c r="BK217" s="256">
        <f>I217*H217</f>
        <v>0</v>
      </c>
    </row>
    <row r="218" s="2" customFormat="1" ht="16.32" customHeight="1">
      <c r="A218" s="37"/>
      <c r="B218" s="38"/>
      <c r="C218" s="269" t="s">
        <v>1</v>
      </c>
      <c r="D218" s="269" t="s">
        <v>125</v>
      </c>
      <c r="E218" s="270" t="s">
        <v>1</v>
      </c>
      <c r="F218" s="271" t="s">
        <v>1</v>
      </c>
      <c r="G218" s="272" t="s">
        <v>1</v>
      </c>
      <c r="H218" s="273"/>
      <c r="I218" s="273"/>
      <c r="J218" s="274">
        <f>BK218</f>
        <v>0</v>
      </c>
      <c r="K218" s="250"/>
      <c r="L218" s="40"/>
      <c r="M218" s="275" t="s">
        <v>1</v>
      </c>
      <c r="N218" s="276" t="s">
        <v>42</v>
      </c>
      <c r="O218" s="90"/>
      <c r="P218" s="90"/>
      <c r="Q218" s="90"/>
      <c r="R218" s="90"/>
      <c r="S218" s="90"/>
      <c r="T218" s="91"/>
      <c r="U218" s="37"/>
      <c r="V218" s="37"/>
      <c r="W218" s="37"/>
      <c r="X218" s="37"/>
      <c r="Y218" s="37"/>
      <c r="Z218" s="37"/>
      <c r="AA218" s="37"/>
      <c r="AB218" s="37"/>
      <c r="AC218" s="37"/>
      <c r="AD218" s="37"/>
      <c r="AE218" s="37"/>
      <c r="AT218" s="14" t="s">
        <v>478</v>
      </c>
      <c r="AU218" s="14" t="s">
        <v>81</v>
      </c>
      <c r="AY218" s="14" t="s">
        <v>478</v>
      </c>
      <c r="BE218" s="137">
        <f>IF(N218="základná",J218,0)</f>
        <v>0</v>
      </c>
      <c r="BF218" s="137">
        <f>IF(N218="znížená",J218,0)</f>
        <v>0</v>
      </c>
      <c r="BG218" s="137">
        <f>IF(N218="zákl. prenesená",J218,0)</f>
        <v>0</v>
      </c>
      <c r="BH218" s="137">
        <f>IF(N218="zníž. prenesená",J218,0)</f>
        <v>0</v>
      </c>
      <c r="BI218" s="137">
        <f>IF(N218="nulová",J218,0)</f>
        <v>0</v>
      </c>
      <c r="BJ218" s="14" t="s">
        <v>130</v>
      </c>
      <c r="BK218" s="256">
        <f>I218*H218</f>
        <v>0</v>
      </c>
    </row>
    <row r="219" s="2" customFormat="1" ht="16.32" customHeight="1">
      <c r="A219" s="37"/>
      <c r="B219" s="38"/>
      <c r="C219" s="269" t="s">
        <v>1</v>
      </c>
      <c r="D219" s="269" t="s">
        <v>125</v>
      </c>
      <c r="E219" s="270" t="s">
        <v>1</v>
      </c>
      <c r="F219" s="271" t="s">
        <v>1</v>
      </c>
      <c r="G219" s="272" t="s">
        <v>1</v>
      </c>
      <c r="H219" s="273"/>
      <c r="I219" s="273"/>
      <c r="J219" s="274">
        <f>BK219</f>
        <v>0</v>
      </c>
      <c r="K219" s="250"/>
      <c r="L219" s="40"/>
      <c r="M219" s="275" t="s">
        <v>1</v>
      </c>
      <c r="N219" s="276" t="s">
        <v>42</v>
      </c>
      <c r="O219" s="90"/>
      <c r="P219" s="90"/>
      <c r="Q219" s="90"/>
      <c r="R219" s="90"/>
      <c r="S219" s="90"/>
      <c r="T219" s="91"/>
      <c r="U219" s="37"/>
      <c r="V219" s="37"/>
      <c r="W219" s="37"/>
      <c r="X219" s="37"/>
      <c r="Y219" s="37"/>
      <c r="Z219" s="37"/>
      <c r="AA219" s="37"/>
      <c r="AB219" s="37"/>
      <c r="AC219" s="37"/>
      <c r="AD219" s="37"/>
      <c r="AE219" s="37"/>
      <c r="AT219" s="14" t="s">
        <v>478</v>
      </c>
      <c r="AU219" s="14" t="s">
        <v>81</v>
      </c>
      <c r="AY219" s="14" t="s">
        <v>478</v>
      </c>
      <c r="BE219" s="137">
        <f>IF(N219="základná",J219,0)</f>
        <v>0</v>
      </c>
      <c r="BF219" s="137">
        <f>IF(N219="znížená",J219,0)</f>
        <v>0</v>
      </c>
      <c r="BG219" s="137">
        <f>IF(N219="zákl. prenesená",J219,0)</f>
        <v>0</v>
      </c>
      <c r="BH219" s="137">
        <f>IF(N219="zníž. prenesená",J219,0)</f>
        <v>0</v>
      </c>
      <c r="BI219" s="137">
        <f>IF(N219="nulová",J219,0)</f>
        <v>0</v>
      </c>
      <c r="BJ219" s="14" t="s">
        <v>130</v>
      </c>
      <c r="BK219" s="256">
        <f>I219*H219</f>
        <v>0</v>
      </c>
    </row>
    <row r="220" s="2" customFormat="1" ht="16.32" customHeight="1">
      <c r="A220" s="37"/>
      <c r="B220" s="38"/>
      <c r="C220" s="269" t="s">
        <v>1</v>
      </c>
      <c r="D220" s="269" t="s">
        <v>125</v>
      </c>
      <c r="E220" s="270" t="s">
        <v>1</v>
      </c>
      <c r="F220" s="271" t="s">
        <v>1</v>
      </c>
      <c r="G220" s="272" t="s">
        <v>1</v>
      </c>
      <c r="H220" s="273"/>
      <c r="I220" s="273"/>
      <c r="J220" s="274">
        <f>BK220</f>
        <v>0</v>
      </c>
      <c r="K220" s="250"/>
      <c r="L220" s="40"/>
      <c r="M220" s="275" t="s">
        <v>1</v>
      </c>
      <c r="N220" s="276" t="s">
        <v>42</v>
      </c>
      <c r="O220" s="90"/>
      <c r="P220" s="90"/>
      <c r="Q220" s="90"/>
      <c r="R220" s="90"/>
      <c r="S220" s="90"/>
      <c r="T220" s="91"/>
      <c r="U220" s="37"/>
      <c r="V220" s="37"/>
      <c r="W220" s="37"/>
      <c r="X220" s="37"/>
      <c r="Y220" s="37"/>
      <c r="Z220" s="37"/>
      <c r="AA220" s="37"/>
      <c r="AB220" s="37"/>
      <c r="AC220" s="37"/>
      <c r="AD220" s="37"/>
      <c r="AE220" s="37"/>
      <c r="AT220" s="14" t="s">
        <v>478</v>
      </c>
      <c r="AU220" s="14" t="s">
        <v>81</v>
      </c>
      <c r="AY220" s="14" t="s">
        <v>478</v>
      </c>
      <c r="BE220" s="137">
        <f>IF(N220="základná",J220,0)</f>
        <v>0</v>
      </c>
      <c r="BF220" s="137">
        <f>IF(N220="znížená",J220,0)</f>
        <v>0</v>
      </c>
      <c r="BG220" s="137">
        <f>IF(N220="zákl. prenesená",J220,0)</f>
        <v>0</v>
      </c>
      <c r="BH220" s="137">
        <f>IF(N220="zníž. prenesená",J220,0)</f>
        <v>0</v>
      </c>
      <c r="BI220" s="137">
        <f>IF(N220="nulová",J220,0)</f>
        <v>0</v>
      </c>
      <c r="BJ220" s="14" t="s">
        <v>130</v>
      </c>
      <c r="BK220" s="256">
        <f>I220*H220</f>
        <v>0</v>
      </c>
    </row>
    <row r="221" s="2" customFormat="1" ht="16.32" customHeight="1">
      <c r="A221" s="37"/>
      <c r="B221" s="38"/>
      <c r="C221" s="269" t="s">
        <v>1</v>
      </c>
      <c r="D221" s="269" t="s">
        <v>125</v>
      </c>
      <c r="E221" s="270" t="s">
        <v>1</v>
      </c>
      <c r="F221" s="271" t="s">
        <v>1</v>
      </c>
      <c r="G221" s="272" t="s">
        <v>1</v>
      </c>
      <c r="H221" s="273"/>
      <c r="I221" s="273"/>
      <c r="J221" s="274">
        <f>BK221</f>
        <v>0</v>
      </c>
      <c r="K221" s="250"/>
      <c r="L221" s="40"/>
      <c r="M221" s="275" t="s">
        <v>1</v>
      </c>
      <c r="N221" s="276" t="s">
        <v>42</v>
      </c>
      <c r="O221" s="277"/>
      <c r="P221" s="277"/>
      <c r="Q221" s="277"/>
      <c r="R221" s="277"/>
      <c r="S221" s="277"/>
      <c r="T221" s="278"/>
      <c r="U221" s="37"/>
      <c r="V221" s="37"/>
      <c r="W221" s="37"/>
      <c r="X221" s="37"/>
      <c r="Y221" s="37"/>
      <c r="Z221" s="37"/>
      <c r="AA221" s="37"/>
      <c r="AB221" s="37"/>
      <c r="AC221" s="37"/>
      <c r="AD221" s="37"/>
      <c r="AE221" s="37"/>
      <c r="AT221" s="14" t="s">
        <v>478</v>
      </c>
      <c r="AU221" s="14" t="s">
        <v>81</v>
      </c>
      <c r="AY221" s="14" t="s">
        <v>478</v>
      </c>
      <c r="BE221" s="137">
        <f>IF(N221="základná",J221,0)</f>
        <v>0</v>
      </c>
      <c r="BF221" s="137">
        <f>IF(N221="znížená",J221,0)</f>
        <v>0</v>
      </c>
      <c r="BG221" s="137">
        <f>IF(N221="zákl. prenesená",J221,0)</f>
        <v>0</v>
      </c>
      <c r="BH221" s="137">
        <f>IF(N221="zníž. prenesená",J221,0)</f>
        <v>0</v>
      </c>
      <c r="BI221" s="137">
        <f>IF(N221="nulová",J221,0)</f>
        <v>0</v>
      </c>
      <c r="BJ221" s="14" t="s">
        <v>130</v>
      </c>
      <c r="BK221" s="256">
        <f>I221*H221</f>
        <v>0</v>
      </c>
    </row>
    <row r="222" s="2" customFormat="1" ht="6.96" customHeight="1">
      <c r="A222" s="37"/>
      <c r="B222" s="65"/>
      <c r="C222" s="66"/>
      <c r="D222" s="66"/>
      <c r="E222" s="66"/>
      <c r="F222" s="66"/>
      <c r="G222" s="66"/>
      <c r="H222" s="66"/>
      <c r="I222" s="191"/>
      <c r="J222" s="66"/>
      <c r="K222" s="66"/>
      <c r="L222" s="40"/>
      <c r="M222" s="37"/>
      <c r="O222" s="37"/>
      <c r="P222" s="37"/>
      <c r="Q222" s="37"/>
      <c r="R222" s="37"/>
      <c r="S222" s="37"/>
      <c r="T222" s="37"/>
      <c r="U222" s="37"/>
      <c r="V222" s="37"/>
      <c r="W222" s="37"/>
      <c r="X222" s="37"/>
      <c r="Y222" s="37"/>
      <c r="Z222" s="37"/>
      <c r="AA222" s="37"/>
      <c r="AB222" s="37"/>
      <c r="AC222" s="37"/>
      <c r="AD222" s="37"/>
      <c r="AE222" s="37"/>
    </row>
  </sheetData>
  <sheetProtection sheet="1" autoFilter="0" formatColumns="0" formatRows="0" objects="1" scenarios="1" spinCount="100000" saltValue="y6mYsRBu4aCy372nBxFw3eDBpBE/E8agda+1HWQUiFTpnYDlSMY4NmhSFJqaMLYhTjI6DeIGHE13SE3cqkWSPg==" hashValue="JwqZzxohAdGO0h0MukqAeNaZngm9rVbA2pyZhzldVS1wJrYuBl0w//CQaxz5sQg13myUvMsa1ZsKRmPTBL8ojg==" algorithmName="SHA-512" password="CC35"/>
  <autoFilter ref="C121:K221"/>
  <mergeCells count="6">
    <mergeCell ref="E7:H7"/>
    <mergeCell ref="E16:H16"/>
    <mergeCell ref="E25:H25"/>
    <mergeCell ref="E85:H85"/>
    <mergeCell ref="E114:H114"/>
    <mergeCell ref="L2:V2"/>
  </mergeCells>
  <dataValidations count="2">
    <dataValidation type="list" allowBlank="1" showInputMessage="1" showErrorMessage="1" error="Povolené sú hodnoty K, M." sqref="D217:D222">
      <formula1>"K, M"</formula1>
    </dataValidation>
    <dataValidation type="list" allowBlank="1" showInputMessage="1" showErrorMessage="1" error="Povolené sú hodnoty základná, znížená, nulová." sqref="N217:N222">
      <formula1>"základná, znížená, nulová"</formula1>
    </dataValidation>
  </dataValidation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Lenovo-PC\Molnár P</dc:creator>
  <cp:lastModifiedBy>Lenovo-PC\Molnár P</cp:lastModifiedBy>
  <dcterms:created xsi:type="dcterms:W3CDTF">2020-03-13T14:01:48Z</dcterms:created>
  <dcterms:modified xsi:type="dcterms:W3CDTF">2020-03-13T14:02:04Z</dcterms:modified>
</cp:coreProperties>
</file>